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9045"/>
  </bookViews>
  <sheets>
    <sheet name="Triwulanan" sheetId="1" r:id="rId1"/>
  </sheets>
  <definedNames>
    <definedName name="_xlnm.Print_Area" localSheetId="0">Triwulanan!$A$1:$U$100</definedName>
  </definedNames>
  <calcPr calcId="124519"/>
</workbook>
</file>

<file path=xl/calcChain.xml><?xml version="1.0" encoding="utf-8"?>
<calcChain xmlns="http://schemas.openxmlformats.org/spreadsheetml/2006/main">
  <c r="H57" i="1"/>
  <c r="H56"/>
  <c r="H55"/>
  <c r="H54"/>
  <c r="H53"/>
  <c r="H52"/>
  <c r="H51"/>
  <c r="H50"/>
  <c r="F49"/>
  <c r="E49"/>
  <c r="D49"/>
  <c r="C49"/>
  <c r="H48"/>
  <c r="H47"/>
  <c r="H46"/>
  <c r="H45"/>
  <c r="H44"/>
  <c r="H43"/>
  <c r="H42"/>
  <c r="E41"/>
  <c r="E37" s="1"/>
  <c r="E36" s="1"/>
  <c r="D41"/>
  <c r="C41"/>
  <c r="C37" s="1"/>
  <c r="H40"/>
  <c r="H39"/>
  <c r="H38"/>
  <c r="F37"/>
  <c r="H35"/>
  <c r="H34"/>
  <c r="H33"/>
  <c r="H32"/>
  <c r="H31"/>
  <c r="H30"/>
  <c r="F29"/>
  <c r="E29"/>
  <c r="D29"/>
  <c r="C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F9"/>
  <c r="F8" s="1"/>
  <c r="E9"/>
  <c r="D9"/>
  <c r="C9"/>
  <c r="E8" l="1"/>
  <c r="F36"/>
  <c r="C36"/>
  <c r="H9"/>
  <c r="H49"/>
  <c r="C8"/>
  <c r="D8"/>
  <c r="H29"/>
  <c r="H41"/>
  <c r="D37"/>
  <c r="D36" s="1"/>
  <c r="H8" l="1"/>
  <c r="H36"/>
  <c r="H37"/>
  <c r="O100" l="1"/>
  <c r="O96"/>
  <c r="R92"/>
  <c r="P86"/>
  <c r="P87" s="1"/>
  <c r="Q86"/>
  <c r="Q87" s="1"/>
  <c r="R86"/>
  <c r="R87" s="1"/>
  <c r="O86"/>
  <c r="O87" s="1"/>
  <c r="O82"/>
  <c r="P78"/>
  <c r="Q78"/>
  <c r="R78"/>
  <c r="O78"/>
  <c r="O74"/>
  <c r="P69"/>
  <c r="Q69"/>
  <c r="R69"/>
  <c r="O69"/>
  <c r="C66" l="1"/>
  <c r="D66"/>
  <c r="C69"/>
  <c r="D69"/>
  <c r="D86"/>
  <c r="O13"/>
  <c r="O15" s="1"/>
  <c r="P13"/>
  <c r="P15" s="1"/>
  <c r="Q13"/>
  <c r="Q15" s="1"/>
  <c r="R13"/>
  <c r="R15" s="1"/>
  <c r="S13"/>
  <c r="S15" s="1"/>
  <c r="O19"/>
  <c r="O25" s="1"/>
  <c r="P19"/>
  <c r="P24" s="1"/>
  <c r="P25" s="1"/>
  <c r="Q19"/>
  <c r="Q24" s="1"/>
  <c r="Q25" s="1"/>
  <c r="R19"/>
  <c r="S19"/>
  <c r="P34"/>
  <c r="P36" s="1"/>
  <c r="Q34"/>
  <c r="Q36" s="1"/>
  <c r="R34"/>
  <c r="S34"/>
  <c r="O43"/>
  <c r="O49" s="1"/>
  <c r="S57" l="1"/>
  <c r="R57"/>
  <c r="O50"/>
  <c r="O53" s="1"/>
  <c r="O55" s="1"/>
  <c r="O57" s="1"/>
  <c r="D81"/>
  <c r="C81"/>
  <c r="C85" s="1"/>
  <c r="C84" s="1"/>
  <c r="P37"/>
  <c r="P57" s="1"/>
  <c r="Q37"/>
  <c r="Q57" s="1"/>
  <c r="D85" l="1"/>
  <c r="D84" s="1"/>
  <c r="D87" s="1"/>
  <c r="C87"/>
</calcChain>
</file>

<file path=xl/sharedStrings.xml><?xml version="1.0" encoding="utf-8"?>
<sst xmlns="http://schemas.openxmlformats.org/spreadsheetml/2006/main" count="262" uniqueCount="219">
  <si>
    <t>Laporan Posisi Keuangan</t>
  </si>
  <si>
    <t>(dalam jutaan rupiah)</t>
  </si>
  <si>
    <t>URAIAN</t>
  </si>
  <si>
    <t>Dana Perusahaan</t>
  </si>
  <si>
    <t>Dana Tabarru' dan Tanahud</t>
  </si>
  <si>
    <t>Dana Investasi Peserta</t>
  </si>
  <si>
    <t>Gabungan</t>
  </si>
  <si>
    <t>Penyesuaian</t>
  </si>
  <si>
    <t>ASET</t>
  </si>
  <si>
    <t>Investasi</t>
  </si>
  <si>
    <t xml:space="preserve">Deposito </t>
  </si>
  <si>
    <t>Sertifikat Deposito</t>
  </si>
  <si>
    <t>Saham Syariah</t>
  </si>
  <si>
    <t>Sukuk atau Obligasi Syariah</t>
  </si>
  <si>
    <t>MTN Syariah</t>
  </si>
  <si>
    <t>Surat Berharga Syariah Negara</t>
  </si>
  <si>
    <t>Surat Berharga Syariah yang Diterbitkan oleh  Bank Indonesia</t>
  </si>
  <si>
    <t>Surat Berharga Syariah yang Diterbitkan oleh Lembaga Multinasional</t>
  </si>
  <si>
    <t>Reksa Dana Syariah</t>
  </si>
  <si>
    <t>Efek Beragun Aset Syariah</t>
  </si>
  <si>
    <t>Dana Investasi Real Estate Syariah</t>
  </si>
  <si>
    <t>REPO</t>
  </si>
  <si>
    <t>Pembiayaan Melalui Kerjasama dengan Pihak Lain</t>
  </si>
  <si>
    <t>Pembiayaan Syariah Dengan Hak Tanggungan</t>
  </si>
  <si>
    <t>Penyertaan Langsung</t>
  </si>
  <si>
    <t>Properti Investasi</t>
  </si>
  <si>
    <t>Emas  murni</t>
  </si>
  <si>
    <t>Investasi lain</t>
  </si>
  <si>
    <t>Bukan investasi</t>
  </si>
  <si>
    <t>Kas dan Bank</t>
  </si>
  <si>
    <t xml:space="preserve">Tagihan </t>
  </si>
  <si>
    <t>Aset Reasuransi</t>
  </si>
  <si>
    <t>Biaya akuisisi yang ditangguhkan</t>
  </si>
  <si>
    <t>Property Bukan Investasi</t>
  </si>
  <si>
    <t>Aset Lain</t>
  </si>
  <si>
    <t>Liabilitas</t>
  </si>
  <si>
    <t>Utang klaim dan manfaat dibayar</t>
  </si>
  <si>
    <t>Biaya yang Masih Harus Dibayar</t>
  </si>
  <si>
    <t>Utang lain</t>
  </si>
  <si>
    <t>Penyisihan Teknis</t>
  </si>
  <si>
    <t>Penyisihan ujroh</t>
  </si>
  <si>
    <t>Penyisihan PAYDI yang memberikan garansi pokok investasi</t>
  </si>
  <si>
    <t>Penyisihan kontribusi</t>
  </si>
  <si>
    <t>Penyisihan atas kontribusi yang belum merupakan pendapatan</t>
  </si>
  <si>
    <t>Penyisihan  klaim</t>
  </si>
  <si>
    <t>Penyisihan atas risiko bencana</t>
  </si>
  <si>
    <t>Qardh</t>
  </si>
  <si>
    <t>Ekuitas Dana</t>
  </si>
  <si>
    <t xml:space="preserve">Modal Disetor </t>
  </si>
  <si>
    <t>Agio/Disagio Saham</t>
  </si>
  <si>
    <t>Akumulasi Dana</t>
  </si>
  <si>
    <t>Profit Equilization Reserve</t>
  </si>
  <si>
    <t>Saldo Laba</t>
  </si>
  <si>
    <t>Komponen Ekuitas Lainnya</t>
  </si>
  <si>
    <t>Selisih Saldo SAK dan Saldo SAP</t>
  </si>
  <si>
    <t>Aset Yang Tidak Diperkenankan</t>
  </si>
  <si>
    <t>Laporan Kinerja Keuangan</t>
  </si>
  <si>
    <t>Uraian</t>
  </si>
  <si>
    <t xml:space="preserve">Dana Investasi Peserta 	</t>
  </si>
  <si>
    <t>Dana Tanahud</t>
  </si>
  <si>
    <t xml:space="preserve">Akad Wakalah Bil Ujrah </t>
  </si>
  <si>
    <t xml:space="preserve">Akad Mudharabah </t>
  </si>
  <si>
    <t xml:space="preserve">Penyesuaian </t>
  </si>
  <si>
    <t xml:space="preserve">Gabungan </t>
  </si>
  <si>
    <t>PENDAPATAN</t>
  </si>
  <si>
    <t>PENDAPATAN INVESTASI DAN UJROH PENGELOLAAN INVESTASI</t>
  </si>
  <si>
    <t>Hasil Investasi</t>
  </si>
  <si>
    <t>Hasil Investasi Yang Dibagikan ke Dana Perusahaan</t>
  </si>
  <si>
    <t>Jumlah Hasil Investasi</t>
  </si>
  <si>
    <t>Jumlah Ujroh Pengelolaan Investasi</t>
  </si>
  <si>
    <t>Jumlah Pendapatan Hasil Investasi dan Ujroh Pengelolaan Investasi</t>
  </si>
  <si>
    <t>PENDAPATAN UNDERWRITING</t>
  </si>
  <si>
    <t>Kontribusi Tabarru'/Kontribusi Tanahud/Ujroh/Alokasi Investasi</t>
  </si>
  <si>
    <t>Kontribusi Reasuransi/Retrosesi</t>
  </si>
  <si>
    <t xml:space="preserve">Kontribusi Neto </t>
  </si>
  <si>
    <t>Penurunan (Kenaikan) Penyisihan Kontribusi dan PAKYBMP (Net Setelah Aset Reasuransi)</t>
  </si>
  <si>
    <t>a. Penurunan (kenaikan) Penyisihan Kontribusi</t>
  </si>
  <si>
    <t xml:space="preserve">b. Penurunan (kenaikan) PAKYBMP </t>
  </si>
  <si>
    <t>c. Penurunan (Kenaikan) Penyisihan atas Risiko Bencana</t>
  </si>
  <si>
    <t xml:space="preserve">Jumlah Pendapatan Kontribusi Neto </t>
  </si>
  <si>
    <t xml:space="preserve">PENDAPATAN UNDERWRITING </t>
  </si>
  <si>
    <t>BEBAN</t>
  </si>
  <si>
    <t>BEBAN UNDERWRITING</t>
  </si>
  <si>
    <t>Beban Klaim</t>
  </si>
  <si>
    <t>a. Klaim Bruto</t>
  </si>
  <si>
    <t>b. Klaim recovery</t>
  </si>
  <si>
    <t xml:space="preserve">c. Kenaikan (Penurunan) Penyisihan Klaim </t>
  </si>
  <si>
    <t>d. Penarikan Dana Investasi Peserta yang telah jatuh tempo</t>
  </si>
  <si>
    <t>e. Penarikan/Penebusan Dana Investasi Peserta (belum jt tempo)</t>
  </si>
  <si>
    <t xml:space="preserve">Jumlah Beban Klaim Netto </t>
  </si>
  <si>
    <t>Beban Adjuster</t>
  </si>
  <si>
    <t xml:space="preserve">JUMLAH BEBAN UNDERWRITING </t>
  </si>
  <si>
    <t xml:space="preserve">JUMLAH SURPLUS (DEFISIT) UNDERWRITING </t>
  </si>
  <si>
    <t>a. Surplus underwriting untuk dana Perusahaan</t>
  </si>
  <si>
    <t>b. Surplus underwriting untuk Peserta</t>
  </si>
  <si>
    <t>BEBAN USAHA:</t>
  </si>
  <si>
    <t>a. Beban Pemasaran</t>
  </si>
  <si>
    <t>b. Beban Akuisisi</t>
  </si>
  <si>
    <t>c. Beban Umum dan Administrasi:</t>
  </si>
  <si>
    <t>- Beban Pegawai dan Pengurus</t>
  </si>
  <si>
    <t>- Beban Pendidikan dan Pelatihan</t>
  </si>
  <si>
    <t>- Beban Umum dan Administrasi Lainnya</t>
  </si>
  <si>
    <t>Kenaikan (penurunan) Penyisihan Ujroh</t>
  </si>
  <si>
    <t>JUMLAH BEBAN USAHA</t>
  </si>
  <si>
    <t xml:space="preserve">LABA (RUGI) USAHA ASURANSI </t>
  </si>
  <si>
    <t>Pendapatan Lain</t>
  </si>
  <si>
    <t>Beban Lain</t>
  </si>
  <si>
    <t xml:space="preserve">LABA (RUGI) SEBELUM PAJAK </t>
  </si>
  <si>
    <t>Pajak Penghasilan</t>
  </si>
  <si>
    <t xml:space="preserve">LABA SETELAH PAJAK </t>
  </si>
  <si>
    <t xml:space="preserve">PENDAPATAN KOMPREHENSIF LAIN </t>
  </si>
  <si>
    <t>JUMLAH KINERJA SELURUH DANA</t>
  </si>
  <si>
    <t xml:space="preserve">Dana Tabarru' </t>
  </si>
  <si>
    <t>LIABILITAS DAN EKUITAS DANA</t>
  </si>
  <si>
    <t>PENCAPAIAN TINGKAT SOLVABILITAS</t>
  </si>
  <si>
    <t>Keterangan</t>
  </si>
  <si>
    <t>Dana Tabarru' dan Dana Tanahud</t>
  </si>
  <si>
    <t>Tingkat Solvabilitas</t>
  </si>
  <si>
    <t>A. Aset yang diperkenankan (AYD)</t>
  </si>
  <si>
    <t>B. Liabilitas selain Qardh dari Dana Perusahaan</t>
  </si>
  <si>
    <t>Dana Tabarru dan dana Tanahud Minimum Berbasis Risiko (DTMBR)</t>
  </si>
  <si>
    <t>A. Risiko Kredit</t>
  </si>
  <si>
    <t>B. Risiko Likuiditas</t>
  </si>
  <si>
    <t>C. Risiko Pasar</t>
  </si>
  <si>
    <t>D. Risiko Asuransi</t>
  </si>
  <si>
    <t>E. Risiko Operasional</t>
  </si>
  <si>
    <t>1. Risiko PAYDI Digaransi</t>
  </si>
  <si>
    <t>a. Risiko Kredit</t>
  </si>
  <si>
    <t>b. Risiko Likuiditas</t>
  </si>
  <si>
    <t>c. Risiko Pasar</t>
  </si>
  <si>
    <t>2. Aset PAYDI Digaransi</t>
  </si>
  <si>
    <t>3. Liabilitas PAYDI Digaransi</t>
  </si>
  <si>
    <t>Aset yang Tersedia Untuk Qardh yang Diperhitungkan sebagai Penambah AYD Dana Tabarru' dan Tanahud</t>
  </si>
  <si>
    <t xml:space="preserve">A. Kekurangan (kelebihan) tingkat solvabilitas dari target internal </t>
  </si>
  <si>
    <t>B. Ketidakcukupan investasi, kas dan bank</t>
  </si>
  <si>
    <t xml:space="preserve">Rasio Tingkat Solvabilitas Dana Tabarru' dan Dana Tanahud, dan Dana Perusahaan </t>
  </si>
  <si>
    <t>RASIO KEUANGAN SELAIN TINGKAT SOLVABILITAS</t>
  </si>
  <si>
    <t>Indikator</t>
  </si>
  <si>
    <t>Rasio Likuiditas</t>
  </si>
  <si>
    <t>A. Kekayaan lancar</t>
  </si>
  <si>
    <t>B. Kewajiban lancar</t>
  </si>
  <si>
    <t>C. Rasio (a:b)</t>
  </si>
  <si>
    <t>Rasio perimbangan investasi dengan liabilitas</t>
  </si>
  <si>
    <t>A. Investasi, kas dan bank</t>
  </si>
  <si>
    <t>B. Penyisihan teknis</t>
  </si>
  <si>
    <t>C. Utang klaim retensi sendiri</t>
  </si>
  <si>
    <t>D. Rasio [a:(b+c)]</t>
  </si>
  <si>
    <t>A. Pendapatan investasi netto</t>
  </si>
  <si>
    <t>B. Rata-rata investasi</t>
  </si>
  <si>
    <t>Rasio beban klaim</t>
  </si>
  <si>
    <t>A. Beban klaim netto</t>
  </si>
  <si>
    <t>B. Kontribusi netto</t>
  </si>
  <si>
    <t>Rasio perubahan dana</t>
  </si>
  <si>
    <t>A. Dana tahun/triwulan/bulan berjalan</t>
  </si>
  <si>
    <t>B. Dana tahun/triwulan/bulan lalu</t>
  </si>
  <si>
    <t>C. Perubahan dana (a-b)</t>
  </si>
  <si>
    <t>D. Rasio (c:b)</t>
  </si>
  <si>
    <t>Rasio Aset Unit Syariah</t>
  </si>
  <si>
    <t>A. Aset Dana Tabarru dan Dana Tanahud</t>
  </si>
  <si>
    <t>B. Aset Dana Investasi Peserta</t>
  </si>
  <si>
    <t>C. Aset Dana Asuransi Perusahaan (Konvensional)</t>
  </si>
  <si>
    <t>D. Rasio (a+b) : (a+b+c)</t>
  </si>
  <si>
    <t>Penghitungan Qardh yang Diperlukan Dana Tabarru</t>
  </si>
  <si>
    <t>A. Jumlah Kewajiban selain Qardh</t>
  </si>
  <si>
    <t>B. Jumlah Aset</t>
  </si>
  <si>
    <t>Jumlah Qardh yang Diperlukan (a-b)</t>
  </si>
  <si>
    <t>Penghitungan Qardh yang Diperlukan Dana Tanahud</t>
  </si>
  <si>
    <t>Reasuradur Utama</t>
  </si>
  <si>
    <t>%</t>
  </si>
  <si>
    <t>Dewan Pengawas Syariah</t>
  </si>
  <si>
    <t>Pemilik Perusahaan</t>
  </si>
  <si>
    <t>Dewan Komisaris</t>
  </si>
  <si>
    <t>Ringkasan Laporan Keuangan</t>
  </si>
  <si>
    <t>Kenaikan (penurunan) Penyisihan PAYDI yang Memberikan Garansi Pokok Investasi</t>
  </si>
  <si>
    <t>Tingkat Solvabilitas sebelum memperhitungkan Aset yang Tersedia untuk Qardh (dalam %)</t>
  </si>
  <si>
    <t>Tingkat Solvabilitas dengan DTMBR/MMBR yang Dipersyaratkan Peraturan</t>
  </si>
  <si>
    <t>Target Tingkat Solvabilitas Internal</t>
  </si>
  <si>
    <t>No.</t>
  </si>
  <si>
    <t>Jabatan</t>
  </si>
  <si>
    <t>Nama</t>
  </si>
  <si>
    <t>1.</t>
  </si>
  <si>
    <t>2.</t>
  </si>
  <si>
    <t>Ketua</t>
  </si>
  <si>
    <t>Komisaris Utama</t>
  </si>
  <si>
    <t>Komisaris Independen</t>
  </si>
  <si>
    <t>Anggota</t>
  </si>
  <si>
    <t>Direktur Utama</t>
  </si>
  <si>
    <t>Rasio Pendapatan Investasi Neto</t>
  </si>
  <si>
    <t>Surat Berharga Syariah yang Diterbitkan oleh Negara Selain Negara Republik Indonesia</t>
  </si>
  <si>
    <t>PT Sinar Mas Multi artha Tbk</t>
  </si>
  <si>
    <t>PT Sinar Mas Multifinance</t>
  </si>
  <si>
    <t>Wakil Komisaris Utama</t>
  </si>
  <si>
    <t>PT  ASURANSI SINAR MAS UNIT SYARIAH</t>
  </si>
  <si>
    <t>S.E &amp; O</t>
  </si>
  <si>
    <t>DIREKSI</t>
  </si>
  <si>
    <t>PT. ASURANSI SINAR MAS</t>
  </si>
  <si>
    <t>Direktur</t>
  </si>
  <si>
    <t>3.</t>
  </si>
  <si>
    <t>PT. Reasuransi Syariah Indonesia</t>
  </si>
  <si>
    <t>PT. Reasuransi Nasional Indonesia</t>
  </si>
  <si>
    <t>PT. Maskapai Reasuransi Indonesia</t>
  </si>
  <si>
    <t>4.</t>
  </si>
  <si>
    <t>Indra Widjaja</t>
  </si>
  <si>
    <t>Ivena Widjaja</t>
  </si>
  <si>
    <t>Sinarta Ginardi</t>
  </si>
  <si>
    <t>Petrus Kiki Andries</t>
  </si>
  <si>
    <t>Drs. KH. A. Nazri Adlani</t>
  </si>
  <si>
    <t>Dr. Luqyan Tamanni, M.Ec</t>
  </si>
  <si>
    <t>Howen Widjaja</t>
  </si>
  <si>
    <t>I Ketut Pasek Swastika</t>
  </si>
  <si>
    <t>Njoman Sudartha</t>
  </si>
  <si>
    <t>Aryanto Alimin</t>
  </si>
  <si>
    <t>5.</t>
  </si>
  <si>
    <t>Dumasi Marisina Magdalena Samosir</t>
  </si>
  <si>
    <t>6.</t>
  </si>
  <si>
    <t>Marten Petrus Lalamentik</t>
  </si>
  <si>
    <t>Laporan Posisi Keuangan, Laporan Kinerja Keuangan, Laporan Tingkat Solvabilitas, dan Laporan Rasio Keuangan Selain Solvabilitas merupakan laporan unaudited yang disusun berdasarkan  POJK no. 72/POJK.05/2016</t>
  </si>
  <si>
    <t>Triwulan II Tahun 2018</t>
  </si>
  <si>
    <t>Jakarta, 26 Juli 2018</t>
  </si>
</sst>
</file>

<file path=xl/styles.xml><?xml version="1.0" encoding="utf-8"?>
<styleSheet xmlns="http://schemas.openxmlformats.org/spreadsheetml/2006/main">
  <numFmts count="7">
    <numFmt numFmtId="41" formatCode="_(* #,##0_);_(* \(#,##0\);_(* &quot;-&quot;_);_(@_)"/>
    <numFmt numFmtId="43" formatCode="_(* #,##0.00_);_(* \(#,##0.00\);_(* &quot;-&quot;??_);_(@_)"/>
    <numFmt numFmtId="164" formatCode="_(* #,##0.00_);_(* \(#,##0.00\);_(* &quot; - &quot;??_);_(@_)"/>
    <numFmt numFmtId="165" formatCode="_(* #,##0_);_(* \(#,##0\);_(* &quot; - &quot;??_);_(@_)"/>
    <numFmt numFmtId="166" formatCode="_(* #,##0.000_);_(* \(#,##0.000\);_(* &quot; - &quot;??_);_(@_)"/>
    <numFmt numFmtId="167" formatCode="_(* #,##0.00_);_(* \(#,##0.00\);_(* &quot;-&quot;_);_(@_)"/>
    <numFmt numFmtId="168" formatCode="0.000%"/>
  </numFmts>
  <fonts count="11">
    <font>
      <sz val="11"/>
      <color theme="1"/>
      <name val="Calibri"/>
      <family val="2"/>
      <charset val="1"/>
      <scheme val="minor"/>
    </font>
    <font>
      <sz val="11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0"/>
      <color rgb="FFFFFFFF"/>
      <name val="Calibri"/>
      <family val="2"/>
    </font>
    <font>
      <b/>
      <sz val="20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D3D3D3"/>
      </patternFill>
    </fill>
    <fill>
      <patternFill patternType="lightGrid">
        <fgColor rgb="FFFFFFFF"/>
        <bgColor rgb="FFD3D3D3"/>
      </patternFill>
    </fill>
    <fill>
      <patternFill patternType="solid">
        <fgColor theme="2" tint="-0.499984740745262"/>
        <bgColor rgb="FFFFFFFF"/>
      </patternFill>
    </fill>
    <fill>
      <patternFill patternType="solid">
        <fgColor theme="2" tint="-0.249977111117893"/>
        <bgColor rgb="FFFFFFFF"/>
      </patternFill>
    </fill>
    <fill>
      <patternFill patternType="solid">
        <fgColor theme="1" tint="0.499984740745262"/>
        <bgColor rgb="FFFFFFFF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5"/>
      </patternFill>
    </fill>
  </fills>
  <borders count="5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D3D3D3"/>
      </bottom>
      <diagonal/>
    </border>
    <border>
      <left/>
      <right style="medium">
        <color rgb="FF000000"/>
      </right>
      <top style="hair">
        <color rgb="FFD3D3D3"/>
      </top>
      <bottom style="hair">
        <color rgb="FFD3D3D3"/>
      </bottom>
      <diagonal/>
    </border>
    <border>
      <left/>
      <right style="medium">
        <color rgb="FF000000"/>
      </right>
      <top style="hair">
        <color rgb="FFD3D3D3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D3D3D3"/>
      </bottom>
      <diagonal/>
    </border>
    <border>
      <left style="thin">
        <color rgb="FF000000"/>
      </left>
      <right style="thin">
        <color rgb="FF000000"/>
      </right>
      <top style="hair">
        <color rgb="FFD3D3D3"/>
      </top>
      <bottom style="hair">
        <color rgb="FFD3D3D3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hair">
        <color rgb="FFD3D3D3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D3D3D3"/>
      </top>
      <bottom style="hair">
        <color rgb="FFD3D3D3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D3D3D3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9" fontId="9" fillId="0" borderId="0" applyFont="0" applyFill="0" applyBorder="0" applyAlignment="0" applyProtection="0"/>
    <xf numFmtId="0" fontId="1" fillId="0" borderId="0"/>
    <xf numFmtId="0" fontId="1" fillId="0" borderId="0"/>
    <xf numFmtId="41" fontId="9" fillId="0" borderId="0" applyFont="0" applyFill="0" applyBorder="0" applyAlignment="0" applyProtection="0"/>
  </cellStyleXfs>
  <cellXfs count="163">
    <xf numFmtId="0" fontId="0" fillId="0" borderId="0" xfId="0"/>
    <xf numFmtId="0" fontId="1" fillId="2" borderId="0" xfId="1" applyFill="1" applyAlignment="1">
      <alignment vertical="top"/>
    </xf>
    <xf numFmtId="0" fontId="1" fillId="2" borderId="0" xfId="1" applyFill="1" applyAlignment="1">
      <alignment horizontal="center" vertical="top" wrapText="1"/>
    </xf>
    <xf numFmtId="0" fontId="2" fillId="2" borderId="0" xfId="1" applyFont="1" applyFill="1" applyAlignment="1">
      <alignment horizontal="right" vertical="top" wrapText="1"/>
    </xf>
    <xf numFmtId="0" fontId="3" fillId="2" borderId="0" xfId="2" applyFill="1" applyAlignment="1">
      <alignment horizontal="center" vertical="top" wrapText="1"/>
    </xf>
    <xf numFmtId="0" fontId="3" fillId="3" borderId="8" xfId="2" applyFill="1" applyBorder="1" applyAlignment="1">
      <alignment horizontal="center" vertical="top" wrapText="1"/>
    </xf>
    <xf numFmtId="164" fontId="5" fillId="2" borderId="10" xfId="2" applyNumberFormat="1" applyFont="1" applyFill="1" applyBorder="1" applyAlignment="1">
      <alignment horizontal="right" vertical="top"/>
    </xf>
    <xf numFmtId="164" fontId="5" fillId="2" borderId="11" xfId="2" applyNumberFormat="1" applyFont="1" applyFill="1" applyBorder="1" applyAlignment="1">
      <alignment horizontal="right" vertical="top"/>
    </xf>
    <xf numFmtId="164" fontId="5" fillId="2" borderId="13" xfId="2" applyNumberFormat="1" applyFont="1" applyFill="1" applyBorder="1" applyAlignment="1">
      <alignment horizontal="right" vertical="top"/>
    </xf>
    <xf numFmtId="164" fontId="5" fillId="2" borderId="14" xfId="2" applyNumberFormat="1" applyFont="1" applyFill="1" applyBorder="1" applyAlignment="1">
      <alignment horizontal="right" vertical="top"/>
    </xf>
    <xf numFmtId="164" fontId="3" fillId="2" borderId="14" xfId="2" applyNumberFormat="1" applyFill="1" applyBorder="1" applyAlignment="1" applyProtection="1">
      <alignment vertical="top" wrapText="1"/>
      <protection locked="0"/>
    </xf>
    <xf numFmtId="164" fontId="4" fillId="4" borderId="15" xfId="2" applyNumberFormat="1" applyFont="1" applyFill="1" applyBorder="1" applyAlignment="1">
      <alignment horizontal="right" vertical="top"/>
    </xf>
    <xf numFmtId="165" fontId="4" fillId="4" borderId="15" xfId="2" applyNumberFormat="1" applyFont="1" applyFill="1" applyBorder="1" applyAlignment="1">
      <alignment horizontal="right" vertical="top"/>
    </xf>
    <xf numFmtId="164" fontId="4" fillId="5" borderId="15" xfId="2" applyNumberFormat="1" applyFont="1" applyFill="1" applyBorder="1" applyAlignment="1">
      <alignment horizontal="right" vertical="top"/>
    </xf>
    <xf numFmtId="164" fontId="4" fillId="7" borderId="15" xfId="2" applyNumberFormat="1" applyFont="1" applyFill="1" applyBorder="1" applyAlignment="1">
      <alignment horizontal="right" vertical="top"/>
    </xf>
    <xf numFmtId="164" fontId="2" fillId="4" borderId="15" xfId="1" applyNumberFormat="1" applyFont="1" applyFill="1" applyBorder="1" applyAlignment="1">
      <alignment horizontal="right" vertical="top"/>
    </xf>
    <xf numFmtId="0" fontId="3" fillId="0" borderId="2" xfId="2" applyFill="1" applyBorder="1" applyAlignment="1">
      <alignment horizontal="left" vertical="top" wrapText="1"/>
    </xf>
    <xf numFmtId="0" fontId="3" fillId="0" borderId="3" xfId="2" applyFill="1" applyBorder="1" applyAlignment="1">
      <alignment horizontal="left" vertical="top" wrapText="1"/>
    </xf>
    <xf numFmtId="0" fontId="3" fillId="0" borderId="4" xfId="2" applyFill="1" applyBorder="1" applyAlignment="1">
      <alignment horizontal="left" vertical="top" wrapText="1"/>
    </xf>
    <xf numFmtId="0" fontId="1" fillId="0" borderId="2" xfId="1" applyFill="1" applyBorder="1" applyAlignment="1">
      <alignment horizontal="left" vertical="top" wrapText="1"/>
    </xf>
    <xf numFmtId="0" fontId="1" fillId="0" borderId="4" xfId="1" applyFill="1" applyBorder="1" applyAlignment="1">
      <alignment horizontal="left" vertical="top" wrapText="1" indent="2"/>
    </xf>
    <xf numFmtId="164" fontId="2" fillId="4" borderId="16" xfId="1" applyNumberFormat="1" applyFont="1" applyFill="1" applyBorder="1" applyAlignment="1">
      <alignment horizontal="right" vertical="top"/>
    </xf>
    <xf numFmtId="0" fontId="3" fillId="2" borderId="0" xfId="2" applyFill="1" applyAlignment="1">
      <alignment vertical="top"/>
    </xf>
    <xf numFmtId="165" fontId="4" fillId="4" borderId="17" xfId="2" applyNumberFormat="1" applyFont="1" applyFill="1" applyBorder="1" applyAlignment="1">
      <alignment horizontal="right" vertical="top"/>
    </xf>
    <xf numFmtId="0" fontId="3" fillId="0" borderId="27" xfId="2" applyFill="1" applyBorder="1" applyAlignment="1">
      <alignment horizontal="left" vertical="top" wrapText="1"/>
    </xf>
    <xf numFmtId="0" fontId="3" fillId="0" borderId="30" xfId="2" applyFill="1" applyBorder="1" applyAlignment="1">
      <alignment horizontal="left" vertical="top" wrapText="1" indent="1"/>
    </xf>
    <xf numFmtId="0" fontId="3" fillId="0" borderId="30" xfId="2" applyFill="1" applyBorder="1" applyAlignment="1">
      <alignment horizontal="left" vertical="top" wrapText="1"/>
    </xf>
    <xf numFmtId="0" fontId="3" fillId="0" borderId="30" xfId="2" applyFill="1" applyBorder="1" applyAlignment="1">
      <alignment horizontal="left" vertical="top" wrapText="1" indent="2"/>
    </xf>
    <xf numFmtId="10" fontId="4" fillId="4" borderId="15" xfId="2" applyNumberFormat="1" applyFont="1" applyFill="1" applyBorder="1" applyAlignment="1">
      <alignment horizontal="right" vertical="top"/>
    </xf>
    <xf numFmtId="0" fontId="3" fillId="0" borderId="33" xfId="2" applyFill="1" applyBorder="1" applyAlignment="1">
      <alignment horizontal="left" vertical="top" wrapText="1"/>
    </xf>
    <xf numFmtId="0" fontId="3" fillId="2" borderId="0" xfId="2" applyFill="1" applyAlignment="1">
      <alignment vertical="top"/>
    </xf>
    <xf numFmtId="0" fontId="3" fillId="3" borderId="4" xfId="2" applyFill="1" applyBorder="1" applyAlignment="1">
      <alignment horizontal="left" vertical="top" wrapText="1" indent="1"/>
    </xf>
    <xf numFmtId="165" fontId="4" fillId="4" borderId="18" xfId="2" applyNumberFormat="1" applyFont="1" applyFill="1" applyBorder="1" applyAlignment="1">
      <alignment horizontal="right" vertical="top"/>
    </xf>
    <xf numFmtId="164" fontId="4" fillId="4" borderId="20" xfId="2" applyNumberFormat="1" applyFont="1" applyFill="1" applyBorder="1" applyAlignment="1">
      <alignment horizontal="right" vertical="top"/>
    </xf>
    <xf numFmtId="165" fontId="4" fillId="4" borderId="20" xfId="2" applyNumberFormat="1" applyFont="1" applyFill="1" applyBorder="1" applyAlignment="1">
      <alignment horizontal="right" vertical="top"/>
    </xf>
    <xf numFmtId="164" fontId="3" fillId="2" borderId="11" xfId="2" applyNumberFormat="1" applyFill="1" applyBorder="1" applyAlignment="1" applyProtection="1">
      <alignment vertical="top" wrapText="1"/>
      <protection locked="0"/>
    </xf>
    <xf numFmtId="0" fontId="3" fillId="3" borderId="9" xfId="2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/>
    </xf>
    <xf numFmtId="0" fontId="0" fillId="0" borderId="38" xfId="0" applyBorder="1" applyAlignment="1">
      <alignment horizontal="center"/>
    </xf>
    <xf numFmtId="0" fontId="3" fillId="0" borderId="30" xfId="2" applyFill="1" applyBorder="1" applyAlignment="1">
      <alignment horizontal="left" vertical="top" wrapText="1" indent="4"/>
    </xf>
    <xf numFmtId="0" fontId="7" fillId="2" borderId="0" xfId="1" applyFont="1" applyFill="1" applyAlignment="1">
      <alignment horizontal="center" vertical="top" wrapText="1"/>
    </xf>
    <xf numFmtId="0" fontId="1" fillId="0" borderId="0" xfId="1" applyFill="1" applyBorder="1" applyAlignment="1">
      <alignment horizontal="center" vertical="top" wrapText="1"/>
    </xf>
    <xf numFmtId="164" fontId="2" fillId="0" borderId="0" xfId="1" applyNumberFormat="1" applyFont="1" applyFill="1" applyBorder="1" applyAlignment="1">
      <alignment horizontal="right" vertical="top"/>
    </xf>
    <xf numFmtId="0" fontId="1" fillId="0" borderId="0" xfId="1" applyFill="1" applyAlignment="1">
      <alignment vertical="top"/>
    </xf>
    <xf numFmtId="0" fontId="0" fillId="0" borderId="40" xfId="0" applyBorder="1" applyAlignment="1">
      <alignment horizontal="center"/>
    </xf>
    <xf numFmtId="0" fontId="0" fillId="0" borderId="0" xfId="0" applyBorder="1" applyAlignment="1">
      <alignment horizontal="center"/>
    </xf>
    <xf numFmtId="164" fontId="4" fillId="0" borderId="15" xfId="2" applyNumberFormat="1" applyFont="1" applyFill="1" applyBorder="1" applyAlignment="1">
      <alignment horizontal="right" vertical="top"/>
    </xf>
    <xf numFmtId="165" fontId="4" fillId="0" borderId="15" xfId="2" applyNumberFormat="1" applyFont="1" applyFill="1" applyBorder="1" applyAlignment="1">
      <alignment horizontal="right" vertical="top"/>
    </xf>
    <xf numFmtId="10" fontId="4" fillId="4" borderId="15" xfId="3" applyNumberFormat="1" applyFont="1" applyFill="1" applyBorder="1" applyAlignment="1">
      <alignment horizontal="right" vertical="top"/>
    </xf>
    <xf numFmtId="43" fontId="1" fillId="2" borderId="0" xfId="1" applyNumberFormat="1" applyFill="1" applyAlignment="1">
      <alignment horizontal="center" vertical="top" wrapText="1"/>
    </xf>
    <xf numFmtId="0" fontId="2" fillId="2" borderId="0" xfId="1" applyFont="1" applyFill="1" applyAlignment="1">
      <alignment horizontal="right" vertical="top" wrapText="1"/>
    </xf>
    <xf numFmtId="0" fontId="1" fillId="3" borderId="7" xfId="1" applyFill="1" applyBorder="1" applyAlignment="1">
      <alignment horizontal="center" vertical="top" wrapText="1"/>
    </xf>
    <xf numFmtId="0" fontId="1" fillId="3" borderId="6" xfId="1" applyFill="1" applyBorder="1" applyAlignment="1">
      <alignment horizontal="center" vertical="top" wrapText="1"/>
    </xf>
    <xf numFmtId="0" fontId="1" fillId="3" borderId="5" xfId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 vertical="top" wrapText="1"/>
    </xf>
    <xf numFmtId="0" fontId="1" fillId="0" borderId="0" xfId="1" applyFill="1" applyBorder="1" applyAlignment="1">
      <alignment vertical="top" wrapText="1"/>
    </xf>
    <xf numFmtId="0" fontId="1" fillId="0" borderId="0" xfId="1" applyFill="1" applyBorder="1" applyAlignment="1">
      <alignment horizontal="center" vertical="center" wrapText="1"/>
    </xf>
    <xf numFmtId="164" fontId="1" fillId="0" borderId="0" xfId="1" applyNumberFormat="1" applyFill="1" applyBorder="1" applyAlignment="1" applyProtection="1">
      <alignment vertical="top" wrapText="1"/>
      <protection locked="0"/>
    </xf>
    <xf numFmtId="0" fontId="1" fillId="0" borderId="30" xfId="1" applyFill="1" applyBorder="1" applyAlignment="1">
      <alignment horizontal="left" vertical="top" wrapText="1" indent="1"/>
    </xf>
    <xf numFmtId="0" fontId="1" fillId="0" borderId="30" xfId="1" applyFill="1" applyBorder="1" applyAlignment="1">
      <alignment horizontal="left" vertical="top" wrapText="1" indent="2"/>
    </xf>
    <xf numFmtId="0" fontId="1" fillId="0" borderId="30" xfId="1" applyFont="1" applyFill="1" applyBorder="1" applyAlignment="1">
      <alignment horizontal="left" vertical="top" wrapText="1"/>
    </xf>
    <xf numFmtId="0" fontId="1" fillId="0" borderId="30" xfId="1" applyFill="1" applyBorder="1" applyAlignment="1">
      <alignment horizontal="left" vertical="top" wrapText="1" indent="3"/>
    </xf>
    <xf numFmtId="167" fontId="1" fillId="2" borderId="14" xfId="6" applyNumberFormat="1" applyFont="1" applyFill="1" applyBorder="1" applyAlignment="1" applyProtection="1">
      <alignment vertical="top" wrapText="1"/>
      <protection locked="0"/>
    </xf>
    <xf numFmtId="164" fontId="1" fillId="4" borderId="15" xfId="1" applyNumberFormat="1" applyFont="1" applyFill="1" applyBorder="1" applyAlignment="1">
      <alignment horizontal="right" vertical="top"/>
    </xf>
    <xf numFmtId="164" fontId="1" fillId="4" borderId="32" xfId="1" applyNumberFormat="1" applyFont="1" applyFill="1" applyBorder="1" applyAlignment="1">
      <alignment horizontal="right" vertical="top"/>
    </xf>
    <xf numFmtId="164" fontId="10" fillId="2" borderId="14" xfId="0" applyNumberFormat="1" applyFont="1" applyFill="1" applyBorder="1" applyAlignment="1" applyProtection="1">
      <alignment vertical="top" wrapText="1"/>
      <protection locked="0"/>
    </xf>
    <xf numFmtId="164" fontId="1" fillId="2" borderId="14" xfId="1" applyNumberFormat="1" applyFont="1" applyFill="1" applyBorder="1" applyAlignment="1" applyProtection="1">
      <alignment vertical="top" wrapText="1"/>
      <protection locked="0"/>
    </xf>
    <xf numFmtId="167" fontId="10" fillId="2" borderId="14" xfId="6" applyNumberFormat="1" applyFont="1" applyFill="1" applyBorder="1" applyAlignment="1" applyProtection="1">
      <alignment vertical="top" wrapText="1"/>
      <protection locked="0"/>
    </xf>
    <xf numFmtId="164" fontId="1" fillId="6" borderId="15" xfId="1" applyNumberFormat="1" applyFont="1" applyFill="1" applyBorder="1" applyAlignment="1">
      <alignment horizontal="right" vertical="top"/>
    </xf>
    <xf numFmtId="167" fontId="1" fillId="6" borderId="15" xfId="6" applyNumberFormat="1" applyFont="1" applyFill="1" applyBorder="1" applyAlignment="1">
      <alignment horizontal="right" vertical="top"/>
    </xf>
    <xf numFmtId="165" fontId="1" fillId="4" borderId="15" xfId="1" applyNumberFormat="1" applyFont="1" applyFill="1" applyBorder="1" applyAlignment="1">
      <alignment horizontal="right" vertical="top"/>
    </xf>
    <xf numFmtId="43" fontId="10" fillId="2" borderId="14" xfId="0" applyNumberFormat="1" applyFont="1" applyFill="1" applyBorder="1" applyAlignment="1" applyProtection="1">
      <alignment vertical="top" wrapText="1"/>
      <protection locked="0"/>
    </xf>
    <xf numFmtId="164" fontId="1" fillId="6" borderId="20" xfId="1" applyNumberFormat="1" applyFont="1" applyFill="1" applyBorder="1" applyAlignment="1">
      <alignment horizontal="right" vertical="top"/>
    </xf>
    <xf numFmtId="164" fontId="1" fillId="2" borderId="16" xfId="1" applyNumberFormat="1" applyFont="1" applyFill="1" applyBorder="1" applyAlignment="1" applyProtection="1">
      <alignment vertical="top" wrapText="1"/>
      <protection locked="0"/>
    </xf>
    <xf numFmtId="164" fontId="1" fillId="4" borderId="21" xfId="1" applyNumberFormat="1" applyFont="1" applyFill="1" applyBorder="1" applyAlignment="1">
      <alignment horizontal="right" vertical="top"/>
    </xf>
    <xf numFmtId="164" fontId="1" fillId="4" borderId="28" xfId="2" applyNumberFormat="1" applyFont="1" applyFill="1" applyBorder="1" applyAlignment="1">
      <alignment horizontal="right" vertical="top"/>
    </xf>
    <xf numFmtId="164" fontId="1" fillId="4" borderId="29" xfId="2" applyNumberFormat="1" applyFont="1" applyFill="1" applyBorder="1" applyAlignment="1">
      <alignment horizontal="right" vertical="top"/>
    </xf>
    <xf numFmtId="164" fontId="1" fillId="4" borderId="15" xfId="2" applyNumberFormat="1" applyFont="1" applyFill="1" applyBorder="1" applyAlignment="1">
      <alignment horizontal="right" vertical="top"/>
    </xf>
    <xf numFmtId="164" fontId="1" fillId="4" borderId="32" xfId="2" applyNumberFormat="1" applyFont="1" applyFill="1" applyBorder="1" applyAlignment="1">
      <alignment horizontal="right" vertical="top"/>
    </xf>
    <xf numFmtId="164" fontId="1" fillId="7" borderId="32" xfId="2" applyNumberFormat="1" applyFont="1" applyFill="1" applyBorder="1" applyAlignment="1">
      <alignment horizontal="right" vertical="top"/>
    </xf>
    <xf numFmtId="164" fontId="1" fillId="7" borderId="15" xfId="2" applyNumberFormat="1" applyFont="1" applyFill="1" applyBorder="1" applyAlignment="1">
      <alignment horizontal="right" vertical="top"/>
    </xf>
    <xf numFmtId="10" fontId="1" fillId="4" borderId="15" xfId="2" applyNumberFormat="1" applyFont="1" applyFill="1" applyBorder="1" applyAlignment="1">
      <alignment horizontal="right" vertical="top"/>
    </xf>
    <xf numFmtId="10" fontId="1" fillId="4" borderId="32" xfId="2" applyNumberFormat="1" applyFont="1" applyFill="1" applyBorder="1" applyAlignment="1">
      <alignment horizontal="right" vertical="top"/>
    </xf>
    <xf numFmtId="10" fontId="1" fillId="4" borderId="20" xfId="2" applyNumberFormat="1" applyFont="1" applyFill="1" applyBorder="1" applyAlignment="1">
      <alignment horizontal="right" vertical="top"/>
    </xf>
    <xf numFmtId="10" fontId="1" fillId="4" borderId="21" xfId="2" applyNumberFormat="1" applyFont="1" applyFill="1" applyBorder="1" applyAlignment="1">
      <alignment horizontal="right" vertical="top"/>
    </xf>
    <xf numFmtId="164" fontId="10" fillId="2" borderId="31" xfId="0" applyNumberFormat="1" applyFont="1" applyFill="1" applyBorder="1" applyAlignment="1" applyProtection="1">
      <alignment vertical="top" wrapText="1"/>
      <protection locked="0"/>
    </xf>
    <xf numFmtId="10" fontId="10" fillId="2" borderId="14" xfId="0" applyNumberFormat="1" applyFont="1" applyFill="1" applyBorder="1" applyAlignment="1" applyProtection="1">
      <alignment vertical="top" wrapText="1"/>
      <protection locked="0"/>
    </xf>
    <xf numFmtId="0" fontId="0" fillId="0" borderId="38" xfId="0" applyBorder="1" applyAlignment="1">
      <alignment horizontal="center" vertical="center"/>
    </xf>
    <xf numFmtId="0" fontId="0" fillId="0" borderId="38" xfId="0" applyBorder="1" applyAlignment="1">
      <alignment horizontal="center"/>
    </xf>
    <xf numFmtId="164" fontId="3" fillId="2" borderId="14" xfId="2" applyNumberFormat="1" applyFill="1" applyBorder="1" applyAlignment="1" applyProtection="1">
      <alignment vertical="top" wrapText="1"/>
      <protection locked="0"/>
    </xf>
    <xf numFmtId="164" fontId="0" fillId="2" borderId="14" xfId="0" applyNumberFormat="1" applyFill="1" applyBorder="1" applyAlignment="1" applyProtection="1">
      <alignment vertical="top" wrapText="1"/>
      <protection locked="0"/>
    </xf>
    <xf numFmtId="0" fontId="3" fillId="0" borderId="30" xfId="2" applyFill="1" applyBorder="1" applyAlignment="1">
      <alignment horizontal="left" vertical="top" wrapText="1" indent="3"/>
    </xf>
    <xf numFmtId="167" fontId="0" fillId="2" borderId="14" xfId="0" applyNumberFormat="1" applyFill="1" applyBorder="1" applyAlignment="1" applyProtection="1">
      <alignment vertical="top" wrapText="1"/>
      <protection locked="0"/>
    </xf>
    <xf numFmtId="0" fontId="3" fillId="3" borderId="27" xfId="2" applyFill="1" applyBorder="1" applyAlignment="1">
      <alignment horizontal="left" vertical="top" wrapText="1"/>
    </xf>
    <xf numFmtId="0" fontId="3" fillId="3" borderId="30" xfId="2" applyFill="1" applyBorder="1" applyAlignment="1">
      <alignment horizontal="left" vertical="top" wrapText="1" indent="1"/>
    </xf>
    <xf numFmtId="0" fontId="3" fillId="3" borderId="30" xfId="2" applyFill="1" applyBorder="1" applyAlignment="1">
      <alignment horizontal="left" vertical="top" wrapText="1"/>
    </xf>
    <xf numFmtId="166" fontId="0" fillId="2" borderId="14" xfId="0" applyNumberFormat="1" applyFill="1" applyBorder="1" applyAlignment="1" applyProtection="1">
      <alignment vertical="top" wrapText="1"/>
      <protection locked="0"/>
    </xf>
    <xf numFmtId="164" fontId="3" fillId="2" borderId="31" xfId="2" applyNumberFormat="1" applyFill="1" applyBorder="1" applyAlignment="1" applyProtection="1">
      <alignment vertical="top" wrapText="1"/>
      <protection locked="0"/>
    </xf>
    <xf numFmtId="10" fontId="4" fillId="4" borderId="32" xfId="2" applyNumberFormat="1" applyFont="1" applyFill="1" applyBorder="1" applyAlignment="1">
      <alignment horizontal="right" vertical="top"/>
    </xf>
    <xf numFmtId="164" fontId="5" fillId="2" borderId="31" xfId="2" applyNumberFormat="1" applyFont="1" applyFill="1" applyBorder="1" applyAlignment="1">
      <alignment horizontal="right" vertical="top"/>
    </xf>
    <xf numFmtId="165" fontId="4" fillId="4" borderId="32" xfId="2" applyNumberFormat="1" applyFont="1" applyFill="1" applyBorder="1" applyAlignment="1">
      <alignment horizontal="right" vertical="top"/>
    </xf>
    <xf numFmtId="165" fontId="4" fillId="0" borderId="32" xfId="2" applyNumberFormat="1" applyFont="1" applyFill="1" applyBorder="1" applyAlignment="1">
      <alignment horizontal="right" vertical="top"/>
    </xf>
    <xf numFmtId="166" fontId="3" fillId="2" borderId="31" xfId="2" applyNumberFormat="1" applyFill="1" applyBorder="1" applyAlignment="1" applyProtection="1">
      <alignment vertical="top" wrapText="1"/>
      <protection locked="0"/>
    </xf>
    <xf numFmtId="164" fontId="4" fillId="4" borderId="32" xfId="2" applyNumberFormat="1" applyFont="1" applyFill="1" applyBorder="1" applyAlignment="1">
      <alignment horizontal="right" vertical="top"/>
    </xf>
    <xf numFmtId="165" fontId="4" fillId="4" borderId="49" xfId="2" applyNumberFormat="1" applyFont="1" applyFill="1" applyBorder="1" applyAlignment="1">
      <alignment horizontal="right" vertical="top"/>
    </xf>
    <xf numFmtId="0" fontId="6" fillId="2" borderId="0" xfId="1" applyFont="1" applyFill="1" applyAlignment="1">
      <alignment horizontal="center" vertical="top" wrapText="1"/>
    </xf>
    <xf numFmtId="0" fontId="3" fillId="3" borderId="44" xfId="2" applyFill="1" applyBorder="1" applyAlignment="1">
      <alignment horizontal="center" vertical="center" wrapText="1"/>
    </xf>
    <xf numFmtId="0" fontId="3" fillId="3" borderId="25" xfId="2" applyFill="1" applyBorder="1" applyAlignment="1">
      <alignment horizontal="center" vertical="center" wrapText="1"/>
    </xf>
    <xf numFmtId="0" fontId="3" fillId="3" borderId="48" xfId="2" applyFill="1" applyBorder="1" applyAlignment="1">
      <alignment horizontal="center" vertical="center" wrapText="1"/>
    </xf>
    <xf numFmtId="0" fontId="3" fillId="3" borderId="26" xfId="2" applyFill="1" applyBorder="1" applyAlignment="1">
      <alignment horizontal="center" vertical="center" wrapText="1"/>
    </xf>
    <xf numFmtId="0" fontId="3" fillId="3" borderId="45" xfId="2" applyFill="1" applyBorder="1" applyAlignment="1">
      <alignment horizontal="center" vertical="top" wrapText="1"/>
    </xf>
    <xf numFmtId="0" fontId="3" fillId="3" borderId="46" xfId="2" applyFill="1" applyBorder="1" applyAlignment="1">
      <alignment horizontal="center" vertical="top" wrapText="1"/>
    </xf>
    <xf numFmtId="0" fontId="7" fillId="2" borderId="0" xfId="2" applyFont="1" applyFill="1" applyAlignment="1">
      <alignment horizontal="center" vertical="top" wrapText="1"/>
    </xf>
    <xf numFmtId="0" fontId="1" fillId="3" borderId="6" xfId="1" applyFill="1" applyBorder="1" applyAlignment="1">
      <alignment horizontal="center" vertical="top" wrapText="1"/>
    </xf>
    <xf numFmtId="0" fontId="1" fillId="3" borderId="6" xfId="1" applyFill="1" applyBorder="1" applyAlignment="1">
      <alignment vertical="top" wrapText="1"/>
    </xf>
    <xf numFmtId="0" fontId="2" fillId="2" borderId="43" xfId="1" applyFont="1" applyFill="1" applyBorder="1" applyAlignment="1">
      <alignment horizontal="right" vertical="top" wrapText="1"/>
    </xf>
    <xf numFmtId="0" fontId="7" fillId="2" borderId="0" xfId="1" applyFont="1" applyFill="1" applyAlignment="1">
      <alignment horizontal="center" vertical="top" wrapText="1"/>
    </xf>
    <xf numFmtId="164" fontId="3" fillId="9" borderId="14" xfId="2" applyNumberFormat="1" applyFill="1" applyBorder="1" applyAlignment="1" applyProtection="1">
      <alignment vertical="top" wrapText="1"/>
      <protection locked="0"/>
    </xf>
    <xf numFmtId="164" fontId="3" fillId="2" borderId="14" xfId="2" applyNumberFormat="1" applyFill="1" applyBorder="1" applyAlignment="1" applyProtection="1">
      <alignment vertical="top" wrapText="1"/>
      <protection locked="0"/>
    </xf>
    <xf numFmtId="0" fontId="4" fillId="2" borderId="43" xfId="2" applyFont="1" applyFill="1" applyBorder="1" applyAlignment="1">
      <alignment horizontal="right" vertical="top" wrapText="1"/>
    </xf>
    <xf numFmtId="164" fontId="3" fillId="2" borderId="11" xfId="2" applyNumberFormat="1" applyFill="1" applyBorder="1" applyAlignment="1" applyProtection="1">
      <alignment vertical="top" wrapText="1"/>
      <protection locked="0"/>
    </xf>
    <xf numFmtId="164" fontId="3" fillId="2" borderId="16" xfId="2" applyNumberFormat="1" applyFill="1" applyBorder="1" applyAlignment="1" applyProtection="1">
      <alignment vertical="top" wrapText="1"/>
      <protection locked="0"/>
    </xf>
    <xf numFmtId="164" fontId="3" fillId="2" borderId="12" xfId="2" applyNumberFormat="1" applyFill="1" applyBorder="1" applyAlignment="1" applyProtection="1">
      <alignment vertical="top" wrapText="1"/>
      <protection locked="0"/>
    </xf>
    <xf numFmtId="0" fontId="3" fillId="3" borderId="47" xfId="2" applyFill="1" applyBorder="1" applyAlignment="1">
      <alignment horizontal="center" vertical="center" wrapText="1"/>
    </xf>
    <xf numFmtId="0" fontId="3" fillId="3" borderId="24" xfId="2" applyFill="1" applyBorder="1" applyAlignment="1">
      <alignment horizontal="center" vertical="center" wrapText="1"/>
    </xf>
    <xf numFmtId="0" fontId="4" fillId="2" borderId="0" xfId="2" applyFont="1" applyFill="1" applyAlignment="1">
      <alignment horizontal="right" vertical="top" wrapText="1"/>
    </xf>
    <xf numFmtId="0" fontId="3" fillId="3" borderId="22" xfId="2" applyFill="1" applyBorder="1" applyAlignment="1">
      <alignment horizontal="center" vertical="center" wrapText="1"/>
    </xf>
    <xf numFmtId="0" fontId="3" fillId="3" borderId="19" xfId="2" applyFill="1" applyBorder="1" applyAlignment="1">
      <alignment horizontal="center" vertical="top" wrapText="1"/>
    </xf>
    <xf numFmtId="0" fontId="3" fillId="3" borderId="25" xfId="2" applyFill="1" applyBorder="1" applyAlignment="1">
      <alignment vertical="top" wrapText="1"/>
    </xf>
    <xf numFmtId="0" fontId="3" fillId="3" borderId="23" xfId="2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9" xfId="0" applyBorder="1" applyAlignment="1">
      <alignment horizontal="center"/>
    </xf>
    <xf numFmtId="166" fontId="3" fillId="2" borderId="14" xfId="2" applyNumberFormat="1" applyFill="1" applyBorder="1" applyAlignment="1" applyProtection="1">
      <alignment vertical="top" wrapText="1"/>
      <protection locked="0"/>
    </xf>
    <xf numFmtId="0" fontId="0" fillId="8" borderId="35" xfId="0" applyFill="1" applyBorder="1" applyAlignment="1">
      <alignment horizontal="center"/>
    </xf>
    <xf numFmtId="0" fontId="0" fillId="8" borderId="36" xfId="0" applyFill="1" applyBorder="1" applyAlignment="1">
      <alignment horizontal="center"/>
    </xf>
    <xf numFmtId="0" fontId="0" fillId="8" borderId="37" xfId="0" applyFill="1" applyBorder="1" applyAlignment="1">
      <alignment horizontal="center"/>
    </xf>
    <xf numFmtId="0" fontId="3" fillId="3" borderId="1" xfId="2" applyFill="1" applyBorder="1" applyAlignment="1">
      <alignment horizontal="center" vertical="center" wrapText="1"/>
    </xf>
    <xf numFmtId="0" fontId="3" fillId="3" borderId="34" xfId="2" applyFill="1" applyBorder="1" applyAlignment="1">
      <alignment horizontal="center" vertical="center" wrapText="1"/>
    </xf>
    <xf numFmtId="164" fontId="1" fillId="2" borderId="14" xfId="2" applyNumberFormat="1" applyFont="1" applyFill="1" applyBorder="1" applyAlignment="1" applyProtection="1">
      <alignment vertical="top" wrapText="1"/>
      <protection locked="0"/>
    </xf>
    <xf numFmtId="164" fontId="1" fillId="2" borderId="31" xfId="2" applyNumberFormat="1" applyFont="1" applyFill="1" applyBorder="1" applyAlignment="1" applyProtection="1">
      <alignment vertical="top" wrapText="1"/>
      <protection locked="0"/>
    </xf>
    <xf numFmtId="10" fontId="1" fillId="2" borderId="31" xfId="2" applyNumberFormat="1" applyFont="1" applyFill="1" applyBorder="1" applyAlignment="1" applyProtection="1">
      <alignment vertical="top" wrapText="1"/>
      <protection locked="0"/>
    </xf>
    <xf numFmtId="0" fontId="0" fillId="8" borderId="38" xfId="0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8" borderId="39" xfId="0" applyFill="1" applyBorder="1" applyAlignment="1">
      <alignment horizontal="center" vertical="center"/>
    </xf>
    <xf numFmtId="9" fontId="0" fillId="0" borderId="0" xfId="0" applyNumberFormat="1" applyBorder="1" applyAlignment="1">
      <alignment horizontal="center"/>
    </xf>
    <xf numFmtId="0" fontId="0" fillId="8" borderId="38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8" borderId="39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3" fillId="3" borderId="6" xfId="2" applyFill="1" applyBorder="1" applyAlignment="1">
      <alignment horizontal="center" vertical="top" wrapText="1"/>
    </xf>
    <xf numFmtId="0" fontId="3" fillId="3" borderId="6" xfId="2" applyFill="1" applyBorder="1" applyAlignment="1">
      <alignment vertical="top" wrapText="1"/>
    </xf>
    <xf numFmtId="0" fontId="3" fillId="3" borderId="7" xfId="2" applyFill="1" applyBorder="1" applyAlignment="1">
      <alignment vertical="top" wrapText="1"/>
    </xf>
    <xf numFmtId="0" fontId="3" fillId="3" borderId="8" xfId="2" applyFill="1" applyBorder="1" applyAlignment="1">
      <alignment horizontal="center" vertical="top" wrapText="1"/>
    </xf>
    <xf numFmtId="10" fontId="0" fillId="0" borderId="0" xfId="0" applyNumberFormat="1" applyBorder="1" applyAlignment="1">
      <alignment horizontal="center"/>
    </xf>
    <xf numFmtId="168" fontId="0" fillId="0" borderId="0" xfId="0" applyNumberFormat="1" applyBorder="1" applyAlignment="1">
      <alignment horizontal="center" vertical="center"/>
    </xf>
    <xf numFmtId="168" fontId="0" fillId="0" borderId="39" xfId="0" applyNumberFormat="1" applyBorder="1" applyAlignment="1">
      <alignment horizontal="center" vertical="center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0" fillId="0" borderId="41" xfId="0" applyBorder="1" applyAlignment="1">
      <alignment horizontal="left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8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7">
    <cellStyle name="Comma [0]" xfId="6" builtinId="6"/>
    <cellStyle name="Normal" xfId="0" builtinId="0"/>
    <cellStyle name="Normal 2" xfId="1"/>
    <cellStyle name="Normal 3" xfId="2"/>
    <cellStyle name="Normal 3 2" xfId="5"/>
    <cellStyle name="Normal 3 3" xfId="4"/>
    <cellStyle name="Percent" xfId="3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B100"/>
  <sheetViews>
    <sheetView showGridLines="0" tabSelected="1" view="pageBreakPreview" zoomScale="70" zoomScaleNormal="25" zoomScaleSheetLayoutView="70" zoomScalePageLayoutView="40" workbookViewId="0">
      <selection activeCell="C14" sqref="C14"/>
    </sheetView>
  </sheetViews>
  <sheetFormatPr defaultRowHeight="15"/>
  <cols>
    <col min="1" max="1" width="3.42578125" customWidth="1"/>
    <col min="2" max="2" width="74.42578125" customWidth="1"/>
    <col min="3" max="11" width="16" customWidth="1"/>
    <col min="12" max="12" width="3.7109375" customWidth="1"/>
    <col min="13" max="13" width="3" customWidth="1"/>
    <col min="14" max="14" width="76.85546875" customWidth="1"/>
    <col min="15" max="21" width="16.85546875" customWidth="1"/>
  </cols>
  <sheetData>
    <row r="1" spans="2:28" ht="26.25">
      <c r="B1" s="105" t="s">
        <v>172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</row>
    <row r="2" spans="2:28" ht="26.25">
      <c r="B2" s="105" t="s">
        <v>192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</row>
    <row r="3" spans="2:28" ht="26.25">
      <c r="B3" s="105" t="s">
        <v>217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</row>
    <row r="4" spans="2:28">
      <c r="B4" s="2"/>
      <c r="C4" s="2"/>
      <c r="D4" s="2"/>
      <c r="E4" s="49"/>
      <c r="F4" s="2"/>
      <c r="G4" s="2"/>
      <c r="H4" s="2"/>
      <c r="I4" s="2"/>
      <c r="J4" s="2"/>
      <c r="K4" s="2"/>
      <c r="L4" s="2"/>
      <c r="M4" s="1"/>
      <c r="N4" s="4"/>
      <c r="O4" s="4"/>
      <c r="P4" s="4"/>
      <c r="Q4" s="4"/>
      <c r="R4" s="4"/>
      <c r="S4" s="4"/>
      <c r="T4" s="4"/>
      <c r="U4" s="4"/>
    </row>
    <row r="5" spans="2:28" ht="18.75">
      <c r="B5" s="116" t="s">
        <v>0</v>
      </c>
      <c r="C5" s="116"/>
      <c r="D5" s="116"/>
      <c r="E5" s="116"/>
      <c r="F5" s="116"/>
      <c r="G5" s="116"/>
      <c r="H5" s="116"/>
      <c r="I5" s="54"/>
      <c r="J5" s="54"/>
      <c r="K5" s="54"/>
      <c r="L5" s="40"/>
      <c r="M5" s="1"/>
      <c r="N5" s="112" t="s">
        <v>56</v>
      </c>
      <c r="O5" s="112"/>
      <c r="P5" s="112"/>
      <c r="Q5" s="112"/>
      <c r="R5" s="112"/>
      <c r="S5" s="112"/>
      <c r="T5" s="112"/>
      <c r="U5" s="112"/>
    </row>
    <row r="6" spans="2:28" ht="15.75" thickBot="1">
      <c r="B6" s="115" t="s">
        <v>1</v>
      </c>
      <c r="C6" s="115"/>
      <c r="D6" s="115"/>
      <c r="E6" s="115"/>
      <c r="F6" s="115"/>
      <c r="G6" s="115"/>
      <c r="H6" s="115"/>
      <c r="I6" s="50"/>
      <c r="J6" s="50"/>
      <c r="K6" s="50"/>
      <c r="L6" s="3"/>
      <c r="M6" s="1"/>
      <c r="N6" s="119" t="s">
        <v>1</v>
      </c>
      <c r="O6" s="119"/>
      <c r="P6" s="119"/>
      <c r="Q6" s="119"/>
      <c r="R6" s="119"/>
      <c r="S6" s="119"/>
      <c r="T6" s="119"/>
      <c r="U6" s="119"/>
    </row>
    <row r="7" spans="2:28" ht="15" customHeight="1">
      <c r="B7" s="53" t="s">
        <v>2</v>
      </c>
      <c r="C7" s="52" t="s">
        <v>3</v>
      </c>
      <c r="D7" s="113" t="s">
        <v>4</v>
      </c>
      <c r="E7" s="114"/>
      <c r="F7" s="52" t="s">
        <v>5</v>
      </c>
      <c r="G7" s="52" t="s">
        <v>7</v>
      </c>
      <c r="H7" s="51" t="s">
        <v>6</v>
      </c>
      <c r="I7" s="55"/>
      <c r="J7" s="56"/>
      <c r="K7" s="41"/>
      <c r="L7" s="41"/>
      <c r="M7" s="1"/>
      <c r="N7" s="123" t="s">
        <v>57</v>
      </c>
      <c r="O7" s="106" t="s">
        <v>3</v>
      </c>
      <c r="P7" s="106" t="s">
        <v>112</v>
      </c>
      <c r="Q7" s="106" t="s">
        <v>59</v>
      </c>
      <c r="R7" s="110" t="s">
        <v>58</v>
      </c>
      <c r="S7" s="111"/>
      <c r="T7" s="106" t="s">
        <v>62</v>
      </c>
      <c r="U7" s="108" t="s">
        <v>63</v>
      </c>
    </row>
    <row r="8" spans="2:28" ht="18.75" customHeight="1">
      <c r="B8" s="19" t="s">
        <v>8</v>
      </c>
      <c r="C8" s="63">
        <f>+C9+C29</f>
        <v>310651.73234663001</v>
      </c>
      <c r="D8" s="63">
        <f t="shared" ref="D8:F8" si="0">+D9+D29</f>
        <v>214487.51321855999</v>
      </c>
      <c r="E8" s="63">
        <f t="shared" si="0"/>
        <v>0</v>
      </c>
      <c r="F8" s="63">
        <f t="shared" si="0"/>
        <v>0</v>
      </c>
      <c r="G8" s="63">
        <v>0</v>
      </c>
      <c r="H8" s="64">
        <f t="shared" ref="H8:H39" si="1">+C8+D8+E8+F8-G8</f>
        <v>525139.24556518998</v>
      </c>
      <c r="I8" s="41"/>
      <c r="J8" s="56"/>
      <c r="K8" s="41"/>
      <c r="L8" s="41"/>
      <c r="M8" s="1"/>
      <c r="N8" s="124"/>
      <c r="O8" s="107"/>
      <c r="P8" s="107"/>
      <c r="Q8" s="107"/>
      <c r="R8" s="5" t="s">
        <v>60</v>
      </c>
      <c r="S8" s="5" t="s">
        <v>61</v>
      </c>
      <c r="T8" s="107"/>
      <c r="U8" s="109"/>
    </row>
    <row r="9" spans="2:28">
      <c r="B9" s="58" t="s">
        <v>9</v>
      </c>
      <c r="C9" s="63">
        <f>+SUM(C10:C28)</f>
        <v>206882.369355</v>
      </c>
      <c r="D9" s="63">
        <f t="shared" ref="D9:F9" si="2">+SUM(D10:D28)</f>
        <v>176691.34845799999</v>
      </c>
      <c r="E9" s="63">
        <f t="shared" si="2"/>
        <v>0</v>
      </c>
      <c r="F9" s="63">
        <f t="shared" si="2"/>
        <v>0</v>
      </c>
      <c r="G9" s="63">
        <v>0</v>
      </c>
      <c r="H9" s="64">
        <f t="shared" si="1"/>
        <v>383573.71781299997</v>
      </c>
      <c r="I9" s="42"/>
      <c r="J9" s="42"/>
      <c r="K9" s="42"/>
      <c r="L9" s="42"/>
      <c r="M9" s="1"/>
      <c r="N9" s="16" t="s">
        <v>64</v>
      </c>
      <c r="O9" s="8">
        <v>0</v>
      </c>
      <c r="P9" s="8"/>
      <c r="Q9" s="8"/>
      <c r="R9" s="8">
        <v>0</v>
      </c>
      <c r="S9" s="8">
        <v>0</v>
      </c>
      <c r="T9" s="8">
        <v>1</v>
      </c>
      <c r="U9" s="6">
        <v>0</v>
      </c>
    </row>
    <row r="10" spans="2:28">
      <c r="B10" s="59" t="s">
        <v>10</v>
      </c>
      <c r="C10" s="65">
        <v>113056.643</v>
      </c>
      <c r="D10" s="65">
        <v>78500.000138999996</v>
      </c>
      <c r="E10" s="66">
        <v>0</v>
      </c>
      <c r="F10" s="66">
        <v>0</v>
      </c>
      <c r="G10" s="66">
        <v>0</v>
      </c>
      <c r="H10" s="64">
        <f t="shared" si="1"/>
        <v>191556.64313899999</v>
      </c>
      <c r="I10" s="42"/>
      <c r="J10" s="42"/>
      <c r="K10" s="42"/>
      <c r="L10" s="42"/>
      <c r="M10" s="1"/>
      <c r="N10" s="25" t="s">
        <v>65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7">
        <v>0</v>
      </c>
    </row>
    <row r="11" spans="2:28">
      <c r="B11" s="59" t="s">
        <v>11</v>
      </c>
      <c r="C11" s="62">
        <v>0</v>
      </c>
      <c r="D11" s="62">
        <v>0</v>
      </c>
      <c r="E11" s="66">
        <v>0</v>
      </c>
      <c r="F11" s="66">
        <v>0</v>
      </c>
      <c r="G11" s="66">
        <v>0</v>
      </c>
      <c r="H11" s="64">
        <f t="shared" si="1"/>
        <v>0</v>
      </c>
      <c r="I11" s="57"/>
      <c r="J11" s="57"/>
      <c r="K11" s="42"/>
      <c r="L11" s="42"/>
      <c r="M11" s="1"/>
      <c r="N11" s="27" t="s">
        <v>66</v>
      </c>
      <c r="O11" s="90">
        <v>-162.98087000000001</v>
      </c>
      <c r="P11" s="90">
        <v>-1019.4069930000001</v>
      </c>
      <c r="Q11" s="89">
        <v>0</v>
      </c>
      <c r="R11" s="10">
        <v>0</v>
      </c>
      <c r="S11" s="10">
        <v>0</v>
      </c>
      <c r="T11" s="10">
        <v>0</v>
      </c>
      <c r="U11" s="35">
        <v>0</v>
      </c>
    </row>
    <row r="12" spans="2:28">
      <c r="B12" s="59" t="s">
        <v>12</v>
      </c>
      <c r="C12" s="62">
        <v>0</v>
      </c>
      <c r="D12" s="62">
        <v>0</v>
      </c>
      <c r="E12" s="66">
        <v>0</v>
      </c>
      <c r="F12" s="66">
        <v>0</v>
      </c>
      <c r="G12" s="66">
        <v>0</v>
      </c>
      <c r="H12" s="64">
        <f t="shared" si="1"/>
        <v>0</v>
      </c>
      <c r="I12" s="57"/>
      <c r="J12" s="57"/>
      <c r="K12" s="42"/>
      <c r="L12" s="42"/>
      <c r="M12" s="1"/>
      <c r="N12" s="27" t="s">
        <v>67</v>
      </c>
      <c r="O12" s="90">
        <v>-713.58489399999996</v>
      </c>
      <c r="P12" s="90">
        <v>-713.58489399999996</v>
      </c>
      <c r="Q12" s="89">
        <v>0</v>
      </c>
      <c r="R12" s="10">
        <v>0</v>
      </c>
      <c r="S12" s="10">
        <v>0</v>
      </c>
      <c r="T12" s="10">
        <v>0</v>
      </c>
      <c r="U12" s="35">
        <v>0</v>
      </c>
    </row>
    <row r="13" spans="2:28">
      <c r="B13" s="59" t="s">
        <v>13</v>
      </c>
      <c r="C13" s="67">
        <v>6920.0039999999999</v>
      </c>
      <c r="D13" s="67">
        <v>9885.7199999999993</v>
      </c>
      <c r="E13" s="66">
        <v>0</v>
      </c>
      <c r="F13" s="66">
        <v>0</v>
      </c>
      <c r="G13" s="66">
        <v>0</v>
      </c>
      <c r="H13" s="64">
        <f t="shared" si="1"/>
        <v>16805.723999999998</v>
      </c>
      <c r="I13" s="57"/>
      <c r="J13" s="57"/>
      <c r="K13" s="42"/>
      <c r="L13" s="42"/>
      <c r="M13" s="1"/>
      <c r="N13" s="27" t="s">
        <v>68</v>
      </c>
      <c r="O13" s="15">
        <f>+O11+O12</f>
        <v>-876.56576399999994</v>
      </c>
      <c r="P13" s="15">
        <f>+P11-P12</f>
        <v>-305.82209900000009</v>
      </c>
      <c r="Q13" s="15">
        <f>+Q11-Q12</f>
        <v>0</v>
      </c>
      <c r="R13" s="15">
        <f>+R11-R12</f>
        <v>0</v>
      </c>
      <c r="S13" s="15">
        <f>+S11-S12</f>
        <v>0</v>
      </c>
      <c r="T13" s="10">
        <v>0</v>
      </c>
      <c r="U13" s="35">
        <v>0</v>
      </c>
    </row>
    <row r="14" spans="2:28">
      <c r="B14" s="59" t="s">
        <v>14</v>
      </c>
      <c r="C14" s="62">
        <v>0</v>
      </c>
      <c r="D14" s="62">
        <v>0</v>
      </c>
      <c r="E14" s="66">
        <v>0</v>
      </c>
      <c r="F14" s="66">
        <v>0</v>
      </c>
      <c r="G14" s="66">
        <v>0</v>
      </c>
      <c r="H14" s="64">
        <f t="shared" si="1"/>
        <v>0</v>
      </c>
      <c r="I14" s="57"/>
      <c r="J14" s="57"/>
      <c r="K14" s="42"/>
      <c r="L14" s="42"/>
      <c r="M14" s="1"/>
      <c r="N14" s="27" t="s">
        <v>69</v>
      </c>
      <c r="O14" s="89">
        <v>0</v>
      </c>
      <c r="P14" s="14"/>
      <c r="Q14" s="14"/>
      <c r="R14" s="14"/>
      <c r="S14" s="14"/>
      <c r="T14" s="10">
        <v>0</v>
      </c>
      <c r="U14" s="35">
        <v>0</v>
      </c>
    </row>
    <row r="15" spans="2:28">
      <c r="B15" s="59" t="s">
        <v>15</v>
      </c>
      <c r="C15" s="62">
        <v>0</v>
      </c>
      <c r="D15" s="62">
        <v>0</v>
      </c>
      <c r="E15" s="66">
        <v>0</v>
      </c>
      <c r="F15" s="66">
        <v>0</v>
      </c>
      <c r="G15" s="66">
        <v>0</v>
      </c>
      <c r="H15" s="64">
        <f t="shared" si="1"/>
        <v>0</v>
      </c>
      <c r="I15" s="57"/>
      <c r="J15" s="57"/>
      <c r="K15" s="42"/>
      <c r="L15" s="42"/>
      <c r="M15" s="1"/>
      <c r="N15" s="27" t="s">
        <v>70</v>
      </c>
      <c r="O15" s="15">
        <f>+O13+O14</f>
        <v>-876.56576399999994</v>
      </c>
      <c r="P15" s="15">
        <f>+P13</f>
        <v>-305.82209900000009</v>
      </c>
      <c r="Q15" s="15">
        <f>+Q13</f>
        <v>0</v>
      </c>
      <c r="R15" s="15">
        <f>+R13</f>
        <v>0</v>
      </c>
      <c r="S15" s="15">
        <f>+S13</f>
        <v>0</v>
      </c>
      <c r="T15" s="10">
        <v>0</v>
      </c>
      <c r="U15" s="35">
        <v>0</v>
      </c>
    </row>
    <row r="16" spans="2:28">
      <c r="B16" s="59" t="s">
        <v>16</v>
      </c>
      <c r="C16" s="62">
        <v>0</v>
      </c>
      <c r="D16" s="62">
        <v>0</v>
      </c>
      <c r="E16" s="66">
        <v>0</v>
      </c>
      <c r="F16" s="66">
        <v>0</v>
      </c>
      <c r="G16" s="66">
        <v>0</v>
      </c>
      <c r="H16" s="64">
        <f t="shared" si="1"/>
        <v>0</v>
      </c>
      <c r="I16" s="57"/>
      <c r="J16" s="57"/>
      <c r="K16" s="42"/>
      <c r="L16" s="42"/>
      <c r="M16" s="1"/>
      <c r="N16" s="25" t="s">
        <v>71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7">
        <v>0</v>
      </c>
    </row>
    <row r="17" spans="2:21" ht="19.5" customHeight="1">
      <c r="B17" s="59" t="s">
        <v>188</v>
      </c>
      <c r="C17" s="62">
        <v>0</v>
      </c>
      <c r="D17" s="62">
        <v>0</v>
      </c>
      <c r="E17" s="66">
        <v>0</v>
      </c>
      <c r="F17" s="66">
        <v>0</v>
      </c>
      <c r="G17" s="66">
        <v>0</v>
      </c>
      <c r="H17" s="64">
        <f t="shared" si="1"/>
        <v>0</v>
      </c>
      <c r="I17" s="57"/>
      <c r="J17" s="57"/>
      <c r="K17" s="42"/>
      <c r="L17" s="42"/>
      <c r="M17" s="1"/>
      <c r="N17" s="27" t="s">
        <v>72</v>
      </c>
      <c r="O17" s="90">
        <v>34178.785951500002</v>
      </c>
      <c r="P17" s="90">
        <v>41587.8496505</v>
      </c>
      <c r="Q17" s="89">
        <v>0</v>
      </c>
      <c r="R17" s="10">
        <v>0</v>
      </c>
      <c r="S17" s="10">
        <v>0</v>
      </c>
      <c r="T17" s="10">
        <v>0</v>
      </c>
      <c r="U17" s="35">
        <v>0</v>
      </c>
    </row>
    <row r="18" spans="2:21">
      <c r="B18" s="59" t="s">
        <v>17</v>
      </c>
      <c r="C18" s="62">
        <v>0</v>
      </c>
      <c r="D18" s="62">
        <v>0</v>
      </c>
      <c r="E18" s="66">
        <v>0</v>
      </c>
      <c r="F18" s="66">
        <v>0</v>
      </c>
      <c r="G18" s="66">
        <v>0</v>
      </c>
      <c r="H18" s="64">
        <f t="shared" si="1"/>
        <v>0</v>
      </c>
      <c r="I18" s="57"/>
      <c r="J18" s="57"/>
      <c r="K18" s="42"/>
      <c r="L18" s="42"/>
      <c r="M18" s="1"/>
      <c r="N18" s="27" t="s">
        <v>73</v>
      </c>
      <c r="O18" s="89">
        <v>0</v>
      </c>
      <c r="P18" s="90">
        <v>1421.95478</v>
      </c>
      <c r="Q18" s="89">
        <v>0</v>
      </c>
      <c r="R18" s="14"/>
      <c r="S18" s="14"/>
      <c r="T18" s="10">
        <v>0</v>
      </c>
      <c r="U18" s="35">
        <v>0</v>
      </c>
    </row>
    <row r="19" spans="2:21">
      <c r="B19" s="59" t="s">
        <v>18</v>
      </c>
      <c r="C19" s="67">
        <v>86905.722355000005</v>
      </c>
      <c r="D19" s="67">
        <v>88305.628318999996</v>
      </c>
      <c r="E19" s="66">
        <v>0</v>
      </c>
      <c r="F19" s="66">
        <v>0</v>
      </c>
      <c r="G19" s="66">
        <v>0</v>
      </c>
      <c r="H19" s="64">
        <f t="shared" si="1"/>
        <v>175211.35067399999</v>
      </c>
      <c r="I19" s="57"/>
      <c r="J19" s="57"/>
      <c r="K19" s="42"/>
      <c r="L19" s="42"/>
      <c r="M19" s="1"/>
      <c r="N19" s="27" t="s">
        <v>74</v>
      </c>
      <c r="O19" s="15">
        <f>+O17-O18</f>
        <v>34178.785951500002</v>
      </c>
      <c r="P19" s="15">
        <f>+P17-P18</f>
        <v>40165.8948705</v>
      </c>
      <c r="Q19" s="15">
        <f>+Q17-Q18</f>
        <v>0</v>
      </c>
      <c r="R19" s="15">
        <f>+R17-R18</f>
        <v>0</v>
      </c>
      <c r="S19" s="15">
        <f>+S17-S18</f>
        <v>0</v>
      </c>
      <c r="T19" s="10">
        <v>0</v>
      </c>
      <c r="U19" s="35">
        <v>0</v>
      </c>
    </row>
    <row r="20" spans="2:21" ht="19.5" customHeight="1">
      <c r="B20" s="59" t="s">
        <v>19</v>
      </c>
      <c r="C20" s="62">
        <v>0</v>
      </c>
      <c r="D20" s="62">
        <v>0</v>
      </c>
      <c r="E20" s="66">
        <v>0</v>
      </c>
      <c r="F20" s="66">
        <v>0</v>
      </c>
      <c r="G20" s="66">
        <v>0</v>
      </c>
      <c r="H20" s="64">
        <f t="shared" si="1"/>
        <v>0</v>
      </c>
      <c r="I20" s="57"/>
      <c r="J20" s="57"/>
      <c r="K20" s="42"/>
      <c r="L20" s="42"/>
      <c r="M20" s="1"/>
      <c r="N20" s="27" t="s">
        <v>75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7">
        <v>0</v>
      </c>
    </row>
    <row r="21" spans="2:21">
      <c r="B21" s="59" t="s">
        <v>20</v>
      </c>
      <c r="C21" s="62">
        <v>0</v>
      </c>
      <c r="D21" s="62">
        <v>0</v>
      </c>
      <c r="E21" s="66">
        <v>0</v>
      </c>
      <c r="F21" s="68"/>
      <c r="G21" s="66">
        <v>0</v>
      </c>
      <c r="H21" s="64">
        <f t="shared" si="1"/>
        <v>0</v>
      </c>
      <c r="I21" s="57"/>
      <c r="J21" s="57"/>
      <c r="K21" s="42"/>
      <c r="L21" s="42"/>
      <c r="M21" s="1"/>
      <c r="N21" s="91" t="s">
        <v>76</v>
      </c>
      <c r="O21" s="89">
        <v>0</v>
      </c>
      <c r="P21" s="90">
        <v>505.00122121179999</v>
      </c>
      <c r="Q21" s="89">
        <v>0</v>
      </c>
      <c r="R21" s="14"/>
      <c r="S21" s="14"/>
      <c r="T21" s="10">
        <v>0</v>
      </c>
      <c r="U21" s="35">
        <v>0</v>
      </c>
    </row>
    <row r="22" spans="2:21">
      <c r="B22" s="59" t="s">
        <v>21</v>
      </c>
      <c r="C22" s="62">
        <v>0</v>
      </c>
      <c r="D22" s="62">
        <v>0</v>
      </c>
      <c r="E22" s="66">
        <v>0</v>
      </c>
      <c r="F22" s="66">
        <v>0</v>
      </c>
      <c r="G22" s="66">
        <v>0</v>
      </c>
      <c r="H22" s="64">
        <f t="shared" si="1"/>
        <v>0</v>
      </c>
      <c r="I22" s="42"/>
      <c r="J22" s="57"/>
      <c r="K22" s="42"/>
      <c r="L22" s="42"/>
      <c r="M22" s="1"/>
      <c r="N22" s="91" t="s">
        <v>77</v>
      </c>
      <c r="O22" s="14"/>
      <c r="P22" s="90">
        <v>-7141.3032368045197</v>
      </c>
      <c r="Q22" s="89">
        <v>0</v>
      </c>
      <c r="R22" s="14"/>
      <c r="S22" s="14"/>
      <c r="T22" s="10">
        <v>0</v>
      </c>
      <c r="U22" s="35">
        <v>0</v>
      </c>
    </row>
    <row r="23" spans="2:21">
      <c r="B23" s="59" t="s">
        <v>22</v>
      </c>
      <c r="C23" s="62">
        <v>0</v>
      </c>
      <c r="D23" s="62">
        <v>0</v>
      </c>
      <c r="E23" s="66">
        <v>0</v>
      </c>
      <c r="F23" s="66">
        <v>0</v>
      </c>
      <c r="G23" s="66">
        <v>0</v>
      </c>
      <c r="H23" s="64">
        <f t="shared" si="1"/>
        <v>0</v>
      </c>
      <c r="I23" s="57"/>
      <c r="J23" s="57"/>
      <c r="K23" s="42"/>
      <c r="L23" s="42"/>
      <c r="M23" s="1"/>
      <c r="N23" s="91" t="s">
        <v>78</v>
      </c>
      <c r="O23" s="14"/>
      <c r="P23" s="89">
        <v>0</v>
      </c>
      <c r="Q23" s="89">
        <v>0</v>
      </c>
      <c r="R23" s="14"/>
      <c r="S23" s="14"/>
      <c r="T23" s="10">
        <v>0</v>
      </c>
      <c r="U23" s="35">
        <v>0</v>
      </c>
    </row>
    <row r="24" spans="2:21">
      <c r="B24" s="59" t="s">
        <v>23</v>
      </c>
      <c r="C24" s="62">
        <v>0</v>
      </c>
      <c r="D24" s="69"/>
      <c r="E24" s="68"/>
      <c r="F24" s="68"/>
      <c r="G24" s="66">
        <v>0</v>
      </c>
      <c r="H24" s="64">
        <f t="shared" si="1"/>
        <v>0</v>
      </c>
      <c r="I24" s="57"/>
      <c r="J24" s="57"/>
      <c r="K24" s="42"/>
      <c r="L24" s="42"/>
      <c r="M24" s="1"/>
      <c r="N24" s="27" t="s">
        <v>79</v>
      </c>
      <c r="O24" s="14"/>
      <c r="P24" s="15">
        <f>+P19+P21+P22+P23</f>
        <v>33529.592854907285</v>
      </c>
      <c r="Q24" s="15">
        <f>+Q19+Q21+Q22+Q23</f>
        <v>0</v>
      </c>
      <c r="R24" s="14"/>
      <c r="S24" s="14"/>
      <c r="T24" s="10">
        <v>0</v>
      </c>
      <c r="U24" s="35">
        <v>0</v>
      </c>
    </row>
    <row r="25" spans="2:21">
      <c r="B25" s="59" t="s">
        <v>24</v>
      </c>
      <c r="C25" s="66">
        <v>0</v>
      </c>
      <c r="D25" s="68"/>
      <c r="E25" s="68"/>
      <c r="F25" s="68"/>
      <c r="G25" s="66">
        <v>0</v>
      </c>
      <c r="H25" s="64">
        <f t="shared" si="1"/>
        <v>0</v>
      </c>
      <c r="I25" s="42"/>
      <c r="J25" s="57"/>
      <c r="K25" s="42"/>
      <c r="L25" s="42"/>
      <c r="M25" s="1"/>
      <c r="N25" s="27" t="s">
        <v>80</v>
      </c>
      <c r="O25" s="15">
        <f>+O21+O19</f>
        <v>34178.785951500002</v>
      </c>
      <c r="P25" s="15">
        <f>+P24</f>
        <v>33529.592854907285</v>
      </c>
      <c r="Q25" s="15">
        <f>+Q24</f>
        <v>0</v>
      </c>
      <c r="R25" s="14"/>
      <c r="S25" s="14"/>
      <c r="T25" s="10">
        <v>0</v>
      </c>
      <c r="U25" s="35">
        <v>0</v>
      </c>
    </row>
    <row r="26" spans="2:21">
      <c r="B26" s="59" t="s">
        <v>25</v>
      </c>
      <c r="C26" s="66">
        <v>0</v>
      </c>
      <c r="D26" s="68"/>
      <c r="E26" s="68"/>
      <c r="F26" s="68"/>
      <c r="G26" s="66">
        <v>0</v>
      </c>
      <c r="H26" s="64">
        <f t="shared" si="1"/>
        <v>0</v>
      </c>
      <c r="I26" s="42"/>
      <c r="J26" s="57"/>
      <c r="K26" s="42"/>
      <c r="L26" s="42"/>
      <c r="M26" s="1"/>
      <c r="N26" s="26" t="s">
        <v>81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7">
        <v>0</v>
      </c>
    </row>
    <row r="27" spans="2:21">
      <c r="B27" s="59" t="s">
        <v>26</v>
      </c>
      <c r="C27" s="66">
        <v>0</v>
      </c>
      <c r="D27" s="66">
        <v>0</v>
      </c>
      <c r="E27" s="66">
        <v>0</v>
      </c>
      <c r="F27" s="66">
        <v>0</v>
      </c>
      <c r="G27" s="66">
        <v>0</v>
      </c>
      <c r="H27" s="64">
        <f t="shared" si="1"/>
        <v>0</v>
      </c>
      <c r="I27" s="42"/>
      <c r="J27" s="57"/>
      <c r="K27" s="42"/>
      <c r="L27" s="42"/>
      <c r="M27" s="1"/>
      <c r="N27" s="25" t="s">
        <v>82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7">
        <v>0</v>
      </c>
    </row>
    <row r="28" spans="2:21">
      <c r="B28" s="59" t="s">
        <v>27</v>
      </c>
      <c r="C28" s="66">
        <v>0</v>
      </c>
      <c r="D28" s="66">
        <v>0</v>
      </c>
      <c r="E28" s="66">
        <v>0</v>
      </c>
      <c r="F28" s="66">
        <v>0</v>
      </c>
      <c r="G28" s="66">
        <v>0</v>
      </c>
      <c r="H28" s="64">
        <f t="shared" si="1"/>
        <v>0</v>
      </c>
      <c r="I28" s="57"/>
      <c r="J28" s="57"/>
      <c r="K28" s="42"/>
      <c r="L28" s="42"/>
      <c r="M28" s="1"/>
      <c r="N28" s="27" t="s">
        <v>83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7">
        <v>0</v>
      </c>
    </row>
    <row r="29" spans="2:21">
      <c r="B29" s="58" t="s">
        <v>28</v>
      </c>
      <c r="C29" s="63">
        <f>+SUM(C30:C35)</f>
        <v>103769.36299163001</v>
      </c>
      <c r="D29" s="63">
        <f t="shared" ref="D29:F29" si="3">+SUM(D30:D35)</f>
        <v>37796.164760560001</v>
      </c>
      <c r="E29" s="63">
        <f t="shared" si="3"/>
        <v>0</v>
      </c>
      <c r="F29" s="63">
        <f t="shared" si="3"/>
        <v>0</v>
      </c>
      <c r="G29" s="63">
        <v>0</v>
      </c>
      <c r="H29" s="64">
        <f t="shared" si="1"/>
        <v>141565.52775219001</v>
      </c>
      <c r="I29" s="42"/>
      <c r="J29" s="57"/>
      <c r="K29" s="42"/>
      <c r="L29" s="42"/>
      <c r="M29" s="1"/>
      <c r="N29" s="91" t="s">
        <v>84</v>
      </c>
      <c r="O29" s="14"/>
      <c r="P29" s="90">
        <v>34357.700362000003</v>
      </c>
      <c r="Q29" s="89">
        <v>0</v>
      </c>
      <c r="R29" s="14"/>
      <c r="S29" s="14"/>
      <c r="T29" s="10">
        <v>0</v>
      </c>
      <c r="U29" s="35">
        <v>0</v>
      </c>
    </row>
    <row r="30" spans="2:21">
      <c r="B30" s="59" t="s">
        <v>29</v>
      </c>
      <c r="C30" s="65">
        <v>3619.5900505500003</v>
      </c>
      <c r="D30" s="65">
        <v>6263.0232805100004</v>
      </c>
      <c r="E30" s="66">
        <v>0</v>
      </c>
      <c r="F30" s="66">
        <v>0</v>
      </c>
      <c r="G30" s="66">
        <v>0</v>
      </c>
      <c r="H30" s="64">
        <f t="shared" si="1"/>
        <v>9882.6133310600017</v>
      </c>
      <c r="I30" s="42"/>
      <c r="J30" s="42"/>
      <c r="K30" s="42"/>
      <c r="L30" s="42"/>
      <c r="M30" s="1"/>
      <c r="N30" s="91" t="s">
        <v>85</v>
      </c>
      <c r="O30" s="14"/>
      <c r="P30" s="90">
        <v>487.81961999999999</v>
      </c>
      <c r="Q30" s="89">
        <v>0</v>
      </c>
      <c r="R30" s="14"/>
      <c r="S30" s="14"/>
      <c r="T30" s="10">
        <v>0</v>
      </c>
      <c r="U30" s="35">
        <v>0</v>
      </c>
    </row>
    <row r="31" spans="2:21">
      <c r="B31" s="59" t="s">
        <v>30</v>
      </c>
      <c r="C31" s="65">
        <v>52145.4994525</v>
      </c>
      <c r="D31" s="65">
        <v>15483.19023405</v>
      </c>
      <c r="E31" s="66">
        <v>0</v>
      </c>
      <c r="F31" s="66">
        <v>0</v>
      </c>
      <c r="G31" s="66">
        <v>0</v>
      </c>
      <c r="H31" s="64">
        <f t="shared" si="1"/>
        <v>67628.689686550002</v>
      </c>
      <c r="I31" s="57"/>
      <c r="J31" s="57"/>
      <c r="K31" s="42"/>
      <c r="L31" s="42"/>
      <c r="M31" s="1"/>
      <c r="N31" s="91" t="s">
        <v>86</v>
      </c>
      <c r="O31" s="14"/>
      <c r="P31" s="90">
        <v>-1727.865718</v>
      </c>
      <c r="Q31" s="89">
        <v>0</v>
      </c>
      <c r="R31" s="14"/>
      <c r="S31" s="14"/>
      <c r="T31" s="10">
        <v>0</v>
      </c>
      <c r="U31" s="35">
        <v>0</v>
      </c>
    </row>
    <row r="32" spans="2:21">
      <c r="B32" s="59" t="s">
        <v>31</v>
      </c>
      <c r="C32" s="66">
        <v>0</v>
      </c>
      <c r="D32" s="65">
        <v>15827.323775000001</v>
      </c>
      <c r="E32" s="66">
        <v>0</v>
      </c>
      <c r="F32" s="68"/>
      <c r="G32" s="66">
        <v>0</v>
      </c>
      <c r="H32" s="64">
        <f t="shared" si="1"/>
        <v>15827.323775000001</v>
      </c>
      <c r="I32" s="57"/>
      <c r="J32" s="57"/>
      <c r="K32" s="42"/>
      <c r="L32" s="42"/>
      <c r="M32" s="1"/>
      <c r="N32" s="91" t="s">
        <v>87</v>
      </c>
      <c r="O32" s="14"/>
      <c r="P32" s="14"/>
      <c r="Q32" s="14"/>
      <c r="R32" s="10">
        <v>0</v>
      </c>
      <c r="S32" s="10">
        <v>0</v>
      </c>
      <c r="T32" s="10">
        <v>0</v>
      </c>
      <c r="U32" s="35">
        <v>0</v>
      </c>
    </row>
    <row r="33" spans="2:21">
      <c r="B33" s="59" t="s">
        <v>32</v>
      </c>
      <c r="C33" s="66">
        <v>0</v>
      </c>
      <c r="D33" s="68"/>
      <c r="E33" s="68"/>
      <c r="F33" s="68"/>
      <c r="G33" s="66">
        <v>0</v>
      </c>
      <c r="H33" s="64">
        <f t="shared" si="1"/>
        <v>0</v>
      </c>
      <c r="I33" s="42"/>
      <c r="J33" s="57"/>
      <c r="K33" s="42"/>
      <c r="L33" s="42"/>
      <c r="M33" s="1"/>
      <c r="N33" s="91" t="s">
        <v>88</v>
      </c>
      <c r="O33" s="14"/>
      <c r="P33" s="14"/>
      <c r="Q33" s="14"/>
      <c r="R33" s="10">
        <v>0</v>
      </c>
      <c r="S33" s="10">
        <v>0</v>
      </c>
      <c r="T33" s="10">
        <v>0</v>
      </c>
      <c r="U33" s="35">
        <v>0</v>
      </c>
    </row>
    <row r="34" spans="2:21">
      <c r="B34" s="59" t="s">
        <v>33</v>
      </c>
      <c r="C34" s="65">
        <v>525.97470599999997</v>
      </c>
      <c r="D34" s="68"/>
      <c r="E34" s="68"/>
      <c r="F34" s="68"/>
      <c r="G34" s="66">
        <v>0</v>
      </c>
      <c r="H34" s="64">
        <f t="shared" si="1"/>
        <v>525.97470599999997</v>
      </c>
      <c r="I34" s="42"/>
      <c r="J34" s="57"/>
      <c r="K34" s="42"/>
      <c r="L34" s="42"/>
      <c r="M34" s="1"/>
      <c r="N34" s="27" t="s">
        <v>89</v>
      </c>
      <c r="O34" s="14"/>
      <c r="P34" s="15">
        <f>+P29-P30+P31</f>
        <v>32142.015024</v>
      </c>
      <c r="Q34" s="15">
        <f>+Q29-Q30+Q31</f>
        <v>0</v>
      </c>
      <c r="R34" s="15">
        <f>+R32+R33</f>
        <v>0</v>
      </c>
      <c r="S34" s="15">
        <f>+S32+S33</f>
        <v>0</v>
      </c>
      <c r="T34" s="10">
        <v>0</v>
      </c>
      <c r="U34" s="35">
        <v>0</v>
      </c>
    </row>
    <row r="35" spans="2:21">
      <c r="B35" s="59" t="s">
        <v>34</v>
      </c>
      <c r="C35" s="65">
        <v>47478.298782580001</v>
      </c>
      <c r="D35" s="65">
        <v>222.62747100000001</v>
      </c>
      <c r="E35" s="66">
        <v>0</v>
      </c>
      <c r="F35" s="66">
        <v>0</v>
      </c>
      <c r="G35" s="66">
        <v>0</v>
      </c>
      <c r="H35" s="64">
        <f t="shared" si="1"/>
        <v>47700.926253580001</v>
      </c>
      <c r="I35" s="42"/>
      <c r="J35" s="57"/>
      <c r="K35" s="42"/>
      <c r="L35" s="42"/>
      <c r="M35" s="1"/>
      <c r="N35" s="27" t="s">
        <v>90</v>
      </c>
      <c r="O35" s="14"/>
      <c r="P35" s="89">
        <v>0</v>
      </c>
      <c r="Q35" s="89">
        <v>0</v>
      </c>
      <c r="R35" s="14"/>
      <c r="S35" s="14"/>
      <c r="T35" s="10">
        <v>0</v>
      </c>
      <c r="U35" s="35">
        <v>0</v>
      </c>
    </row>
    <row r="36" spans="2:21">
      <c r="B36" s="60" t="s">
        <v>113</v>
      </c>
      <c r="C36" s="63">
        <f>+C37+C48+C49</f>
        <v>310651.73228202999</v>
      </c>
      <c r="D36" s="63">
        <f t="shared" ref="D36:F36" si="4">+D37+D48+D49</f>
        <v>214487.51322434621</v>
      </c>
      <c r="E36" s="63">
        <f t="shared" si="4"/>
        <v>0</v>
      </c>
      <c r="F36" s="63">
        <f t="shared" si="4"/>
        <v>0</v>
      </c>
      <c r="G36" s="63">
        <v>0</v>
      </c>
      <c r="H36" s="64">
        <f t="shared" si="1"/>
        <v>525139.24550637626</v>
      </c>
      <c r="I36" s="42"/>
      <c r="J36" s="57"/>
      <c r="K36" s="42"/>
      <c r="L36" s="42"/>
      <c r="M36" s="1"/>
      <c r="N36" s="27" t="s">
        <v>91</v>
      </c>
      <c r="O36" s="14"/>
      <c r="P36" s="15">
        <f>+P34+P35</f>
        <v>32142.015024</v>
      </c>
      <c r="Q36" s="15">
        <f>+Q34+Q35</f>
        <v>0</v>
      </c>
      <c r="R36" s="14"/>
      <c r="S36" s="14"/>
      <c r="T36" s="10">
        <v>0</v>
      </c>
      <c r="U36" s="35">
        <v>0</v>
      </c>
    </row>
    <row r="37" spans="2:21">
      <c r="B37" s="58" t="s">
        <v>35</v>
      </c>
      <c r="C37" s="63">
        <f>+SUM(C38:C41)</f>
        <v>55521.760055390005</v>
      </c>
      <c r="D37" s="63">
        <f t="shared" ref="D37:F37" si="5">+SUM(D38:D41)</f>
        <v>204814.1864053462</v>
      </c>
      <c r="E37" s="63">
        <f t="shared" si="5"/>
        <v>0</v>
      </c>
      <c r="F37" s="63">
        <f t="shared" si="5"/>
        <v>0</v>
      </c>
      <c r="G37" s="63">
        <v>0</v>
      </c>
      <c r="H37" s="64">
        <f t="shared" si="1"/>
        <v>260335.94646073622</v>
      </c>
      <c r="I37" s="42"/>
      <c r="J37" s="42"/>
      <c r="K37" s="42"/>
      <c r="L37" s="42"/>
      <c r="M37" s="1"/>
      <c r="N37" s="27" t="s">
        <v>92</v>
      </c>
      <c r="O37" s="14"/>
      <c r="P37" s="15">
        <f>+P25-P36</f>
        <v>1387.5778309072848</v>
      </c>
      <c r="Q37" s="15">
        <f>+Q25-Q36</f>
        <v>0</v>
      </c>
      <c r="R37" s="14"/>
      <c r="S37" s="14"/>
      <c r="T37" s="10">
        <v>0</v>
      </c>
      <c r="U37" s="35">
        <v>0</v>
      </c>
    </row>
    <row r="38" spans="2:21">
      <c r="B38" s="59" t="s">
        <v>36</v>
      </c>
      <c r="C38" s="68"/>
      <c r="D38" s="65">
        <v>1082.2705470000001</v>
      </c>
      <c r="E38" s="66">
        <v>0</v>
      </c>
      <c r="F38" s="66">
        <v>0</v>
      </c>
      <c r="G38" s="66">
        <v>0</v>
      </c>
      <c r="H38" s="64">
        <f t="shared" si="1"/>
        <v>1082.2705470000001</v>
      </c>
      <c r="I38" s="42"/>
      <c r="J38" s="42"/>
      <c r="K38" s="42"/>
      <c r="L38" s="42"/>
      <c r="M38" s="1"/>
      <c r="N38" s="91" t="s">
        <v>93</v>
      </c>
      <c r="O38" s="89">
        <v>0</v>
      </c>
      <c r="P38" s="89">
        <v>0</v>
      </c>
      <c r="Q38" s="89">
        <v>0</v>
      </c>
      <c r="R38" s="14"/>
      <c r="S38" s="14"/>
      <c r="T38" s="10">
        <v>0</v>
      </c>
      <c r="U38" s="35">
        <v>0</v>
      </c>
    </row>
    <row r="39" spans="2:21">
      <c r="B39" s="59" t="s">
        <v>37</v>
      </c>
      <c r="C39" s="65">
        <v>571.89189699999997</v>
      </c>
      <c r="D39" s="65">
        <v>63.63064</v>
      </c>
      <c r="E39" s="66">
        <v>0</v>
      </c>
      <c r="F39" s="66">
        <v>0</v>
      </c>
      <c r="G39" s="66">
        <v>0</v>
      </c>
      <c r="H39" s="64">
        <f t="shared" si="1"/>
        <v>635.52253699999994</v>
      </c>
      <c r="I39" s="57"/>
      <c r="J39" s="57"/>
      <c r="K39" s="42"/>
      <c r="L39" s="42"/>
      <c r="M39" s="1"/>
      <c r="N39" s="91" t="s">
        <v>94</v>
      </c>
      <c r="O39" s="14"/>
      <c r="P39" s="89">
        <v>0</v>
      </c>
      <c r="Q39" s="89">
        <v>0</v>
      </c>
      <c r="R39" s="10">
        <v>0</v>
      </c>
      <c r="S39" s="10">
        <v>0</v>
      </c>
      <c r="T39" s="10">
        <v>0</v>
      </c>
      <c r="U39" s="35">
        <v>0</v>
      </c>
    </row>
    <row r="40" spans="2:21">
      <c r="B40" s="59" t="s">
        <v>38</v>
      </c>
      <c r="C40" s="65">
        <v>39188.574213390006</v>
      </c>
      <c r="D40" s="65">
        <v>144199.33627306001</v>
      </c>
      <c r="E40" s="66">
        <v>0</v>
      </c>
      <c r="F40" s="66">
        <v>0</v>
      </c>
      <c r="G40" s="66">
        <v>0</v>
      </c>
      <c r="H40" s="64">
        <f t="shared" ref="H40:H57" si="6">+C40+D40+E40+F40-G40</f>
        <v>183387.91048645001</v>
      </c>
      <c r="I40" s="57"/>
      <c r="J40" s="57"/>
      <c r="K40" s="42"/>
      <c r="L40" s="42"/>
      <c r="M40" s="1"/>
      <c r="N40" s="25" t="s">
        <v>95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7">
        <v>0</v>
      </c>
    </row>
    <row r="41" spans="2:21">
      <c r="B41" s="59" t="s">
        <v>39</v>
      </c>
      <c r="C41" s="63">
        <f>+SUM(C42:C47)</f>
        <v>15761.293944999999</v>
      </c>
      <c r="D41" s="63">
        <f t="shared" ref="D41:E41" si="7">+SUM(D42:D47)</f>
        <v>59468.948945286204</v>
      </c>
      <c r="E41" s="63">
        <f t="shared" si="7"/>
        <v>0</v>
      </c>
      <c r="F41" s="68"/>
      <c r="G41" s="63">
        <v>0</v>
      </c>
      <c r="H41" s="64">
        <f t="shared" si="6"/>
        <v>75230.242890286201</v>
      </c>
      <c r="I41" s="57"/>
      <c r="J41" s="57"/>
      <c r="K41" s="42"/>
      <c r="L41" s="42"/>
      <c r="M41" s="1"/>
      <c r="N41" s="27" t="s">
        <v>96</v>
      </c>
      <c r="O41" s="90">
        <v>250.70372900000001</v>
      </c>
      <c r="P41" s="14"/>
      <c r="Q41" s="14"/>
      <c r="R41" s="14"/>
      <c r="S41" s="14"/>
      <c r="T41" s="10">
        <v>0</v>
      </c>
      <c r="U41" s="35">
        <v>0</v>
      </c>
    </row>
    <row r="42" spans="2:21">
      <c r="B42" s="61" t="s">
        <v>40</v>
      </c>
      <c r="C42" s="65">
        <v>15761.293944999999</v>
      </c>
      <c r="D42" s="63">
        <v>0</v>
      </c>
      <c r="E42" s="70">
        <v>0</v>
      </c>
      <c r="F42" s="68"/>
      <c r="G42" s="66">
        <v>0</v>
      </c>
      <c r="H42" s="64">
        <f t="shared" si="6"/>
        <v>15761.293944999999</v>
      </c>
      <c r="I42" s="42"/>
      <c r="J42" s="42"/>
      <c r="K42" s="42"/>
      <c r="L42" s="42"/>
      <c r="M42" s="1"/>
      <c r="N42" s="27" t="s">
        <v>97</v>
      </c>
      <c r="O42" s="90">
        <v>11894.152711999999</v>
      </c>
      <c r="P42" s="14"/>
      <c r="Q42" s="14"/>
      <c r="R42" s="14"/>
      <c r="S42" s="14"/>
      <c r="T42" s="10">
        <v>0</v>
      </c>
      <c r="U42" s="35">
        <v>0</v>
      </c>
    </row>
    <row r="43" spans="2:21">
      <c r="B43" s="61" t="s">
        <v>41</v>
      </c>
      <c r="C43" s="66">
        <v>0</v>
      </c>
      <c r="D43" s="70">
        <v>0</v>
      </c>
      <c r="E43" s="63">
        <v>0</v>
      </c>
      <c r="F43" s="68"/>
      <c r="G43" s="66">
        <v>0</v>
      </c>
      <c r="H43" s="64">
        <f t="shared" si="6"/>
        <v>0</v>
      </c>
      <c r="I43" s="42"/>
      <c r="J43" s="57"/>
      <c r="K43" s="42"/>
      <c r="L43" s="42"/>
      <c r="M43" s="1"/>
      <c r="N43" s="27" t="s">
        <v>98</v>
      </c>
      <c r="O43" s="15">
        <f>+O44+O45+O46</f>
        <v>3968.6566950000006</v>
      </c>
      <c r="P43" s="14"/>
      <c r="Q43" s="14"/>
      <c r="R43" s="14"/>
      <c r="S43" s="14"/>
      <c r="T43" s="9">
        <v>0</v>
      </c>
      <c r="U43" s="7">
        <v>0</v>
      </c>
    </row>
    <row r="44" spans="2:21">
      <c r="B44" s="61" t="s">
        <v>42</v>
      </c>
      <c r="C44" s="68"/>
      <c r="D44" s="65">
        <v>7597.1566797882006</v>
      </c>
      <c r="E44" s="66">
        <v>0</v>
      </c>
      <c r="F44" s="68"/>
      <c r="G44" s="66">
        <v>0</v>
      </c>
      <c r="H44" s="64">
        <f t="shared" si="6"/>
        <v>7597.1566797882006</v>
      </c>
      <c r="I44" s="42"/>
      <c r="J44" s="57"/>
      <c r="K44" s="42"/>
      <c r="L44" s="42"/>
      <c r="M44" s="1"/>
      <c r="N44" s="91" t="s">
        <v>99</v>
      </c>
      <c r="O44" s="92">
        <v>1131.07</v>
      </c>
      <c r="P44" s="14"/>
      <c r="Q44" s="14"/>
      <c r="R44" s="14"/>
      <c r="S44" s="14"/>
      <c r="T44" s="10">
        <v>0</v>
      </c>
      <c r="U44" s="35">
        <v>0</v>
      </c>
    </row>
    <row r="45" spans="2:21">
      <c r="B45" s="61" t="s">
        <v>43</v>
      </c>
      <c r="C45" s="68"/>
      <c r="D45" s="71">
        <v>28515.220802498003</v>
      </c>
      <c r="E45" s="66">
        <v>0</v>
      </c>
      <c r="F45" s="68"/>
      <c r="G45" s="66">
        <v>0</v>
      </c>
      <c r="H45" s="64">
        <f t="shared" si="6"/>
        <v>28515.220802498003</v>
      </c>
      <c r="I45" s="42"/>
      <c r="J45" s="57"/>
      <c r="K45" s="42"/>
      <c r="L45" s="42"/>
      <c r="M45" s="1"/>
      <c r="N45" s="91" t="s">
        <v>100</v>
      </c>
      <c r="O45" s="90">
        <v>11.215</v>
      </c>
      <c r="P45" s="14"/>
      <c r="Q45" s="14"/>
      <c r="R45" s="14"/>
      <c r="S45" s="14"/>
      <c r="T45" s="10">
        <v>0</v>
      </c>
      <c r="U45" s="35">
        <v>0</v>
      </c>
    </row>
    <row r="46" spans="2:21">
      <c r="B46" s="61" t="s">
        <v>44</v>
      </c>
      <c r="C46" s="68"/>
      <c r="D46" s="65">
        <v>23356.571463</v>
      </c>
      <c r="E46" s="66">
        <v>0</v>
      </c>
      <c r="F46" s="68"/>
      <c r="G46" s="66">
        <v>0</v>
      </c>
      <c r="H46" s="64">
        <f t="shared" si="6"/>
        <v>23356.571463</v>
      </c>
      <c r="I46" s="42"/>
      <c r="J46" s="57"/>
      <c r="K46" s="42"/>
      <c r="L46" s="42"/>
      <c r="M46" s="1"/>
      <c r="N46" s="91" t="s">
        <v>101</v>
      </c>
      <c r="O46" s="92">
        <v>2826.3716950000007</v>
      </c>
      <c r="P46" s="14"/>
      <c r="Q46" s="14"/>
      <c r="R46" s="14"/>
      <c r="S46" s="14"/>
      <c r="T46" s="10">
        <v>0</v>
      </c>
      <c r="U46" s="35">
        <v>0</v>
      </c>
    </row>
    <row r="47" spans="2:21">
      <c r="B47" s="61" t="s">
        <v>45</v>
      </c>
      <c r="C47" s="68"/>
      <c r="D47" s="66">
        <v>0</v>
      </c>
      <c r="E47" s="66">
        <v>0</v>
      </c>
      <c r="F47" s="68"/>
      <c r="G47" s="66">
        <v>0</v>
      </c>
      <c r="H47" s="64">
        <f t="shared" si="6"/>
        <v>0</v>
      </c>
      <c r="I47" s="42"/>
      <c r="J47" s="57"/>
      <c r="K47" s="42"/>
      <c r="L47" s="42"/>
      <c r="M47" s="1"/>
      <c r="N47" s="27" t="s">
        <v>102</v>
      </c>
      <c r="O47" s="90">
        <v>-700.901116</v>
      </c>
      <c r="P47" s="14"/>
      <c r="Q47" s="14"/>
      <c r="R47" s="14"/>
      <c r="S47" s="14"/>
      <c r="T47" s="10">
        <v>0</v>
      </c>
      <c r="U47" s="35">
        <v>0</v>
      </c>
    </row>
    <row r="48" spans="2:21" ht="30">
      <c r="B48" s="58" t="s">
        <v>46</v>
      </c>
      <c r="C48" s="66">
        <v>0</v>
      </c>
      <c r="D48" s="66">
        <v>0</v>
      </c>
      <c r="E48" s="66">
        <v>0</v>
      </c>
      <c r="F48" s="68"/>
      <c r="G48" s="66">
        <v>0</v>
      </c>
      <c r="H48" s="64">
        <f t="shared" si="6"/>
        <v>0</v>
      </c>
      <c r="I48" s="42"/>
      <c r="J48" s="57"/>
      <c r="K48" s="42"/>
      <c r="L48" s="42"/>
      <c r="M48" s="1"/>
      <c r="N48" s="27" t="s">
        <v>173</v>
      </c>
      <c r="O48" s="89">
        <v>0</v>
      </c>
      <c r="P48" s="14"/>
      <c r="Q48" s="14"/>
      <c r="R48" s="14"/>
      <c r="S48" s="14"/>
      <c r="T48" s="10">
        <v>0</v>
      </c>
      <c r="U48" s="35">
        <v>0</v>
      </c>
    </row>
    <row r="49" spans="2:21">
      <c r="B49" s="58" t="s">
        <v>47</v>
      </c>
      <c r="C49" s="63">
        <f>+SUM(C50:C57)</f>
        <v>255129.97222664001</v>
      </c>
      <c r="D49" s="63">
        <f t="shared" ref="D49:F49" si="8">+SUM(D50:D57)</f>
        <v>9673.3268189999999</v>
      </c>
      <c r="E49" s="63">
        <f t="shared" si="8"/>
        <v>0</v>
      </c>
      <c r="F49" s="63">
        <f t="shared" si="8"/>
        <v>0</v>
      </c>
      <c r="G49" s="63">
        <v>0</v>
      </c>
      <c r="H49" s="64">
        <f t="shared" si="6"/>
        <v>264803.29904563999</v>
      </c>
      <c r="I49" s="42"/>
      <c r="J49" s="57"/>
      <c r="K49" s="42"/>
      <c r="L49" s="42"/>
      <c r="M49" s="1"/>
      <c r="N49" s="27" t="s">
        <v>103</v>
      </c>
      <c r="O49" s="15">
        <f>+O41+O42+O43+O47+O48</f>
        <v>15412.61202</v>
      </c>
      <c r="P49" s="14"/>
      <c r="Q49" s="14"/>
      <c r="R49" s="14"/>
      <c r="S49" s="14"/>
      <c r="T49" s="10">
        <v>0</v>
      </c>
      <c r="U49" s="35">
        <v>0</v>
      </c>
    </row>
    <row r="50" spans="2:21">
      <c r="B50" s="59" t="s">
        <v>48</v>
      </c>
      <c r="C50" s="65">
        <v>25000</v>
      </c>
      <c r="D50" s="68"/>
      <c r="E50" s="68"/>
      <c r="F50" s="68"/>
      <c r="G50" s="66">
        <v>0</v>
      </c>
      <c r="H50" s="64">
        <f t="shared" si="6"/>
        <v>25000</v>
      </c>
      <c r="I50" s="42"/>
      <c r="J50" s="42"/>
      <c r="K50" s="42"/>
      <c r="L50" s="42"/>
      <c r="M50" s="1"/>
      <c r="N50" s="26" t="s">
        <v>104</v>
      </c>
      <c r="O50" s="15">
        <f>+O15+O25+O38-O49</f>
        <v>17889.608167500002</v>
      </c>
      <c r="P50" s="14"/>
      <c r="Q50" s="14"/>
      <c r="R50" s="14"/>
      <c r="S50" s="14"/>
      <c r="T50" s="10">
        <v>0</v>
      </c>
      <c r="U50" s="35">
        <v>0</v>
      </c>
    </row>
    <row r="51" spans="2:21">
      <c r="B51" s="59" t="s">
        <v>49</v>
      </c>
      <c r="C51" s="66">
        <v>0</v>
      </c>
      <c r="D51" s="68"/>
      <c r="E51" s="68"/>
      <c r="F51" s="68"/>
      <c r="G51" s="66">
        <v>0</v>
      </c>
      <c r="H51" s="64">
        <f t="shared" si="6"/>
        <v>0</v>
      </c>
      <c r="I51" s="42"/>
      <c r="J51" s="57"/>
      <c r="K51" s="42"/>
      <c r="L51" s="42"/>
      <c r="M51" s="1"/>
      <c r="N51" s="26" t="s">
        <v>105</v>
      </c>
      <c r="O51" s="90">
        <v>278.06361399999997</v>
      </c>
      <c r="P51" s="89">
        <v>0</v>
      </c>
      <c r="Q51" s="89">
        <v>0</v>
      </c>
      <c r="R51" s="14"/>
      <c r="S51" s="14"/>
      <c r="T51" s="10">
        <v>0</v>
      </c>
      <c r="U51" s="35">
        <v>0</v>
      </c>
    </row>
    <row r="52" spans="2:21">
      <c r="B52" s="59" t="s">
        <v>50</v>
      </c>
      <c r="C52" s="68"/>
      <c r="D52" s="65">
        <v>9673.3268189999999</v>
      </c>
      <c r="E52" s="66">
        <v>0</v>
      </c>
      <c r="F52" s="66">
        <v>0</v>
      </c>
      <c r="G52" s="66">
        <v>0</v>
      </c>
      <c r="H52" s="64">
        <f t="shared" si="6"/>
        <v>9673.3268189999999</v>
      </c>
      <c r="I52" s="42"/>
      <c r="J52" s="57"/>
      <c r="K52" s="42"/>
      <c r="L52" s="42"/>
      <c r="M52" s="1"/>
      <c r="N52" s="26" t="s">
        <v>106</v>
      </c>
      <c r="O52" s="90">
        <v>25.556581000000001</v>
      </c>
      <c r="P52" s="89">
        <v>0</v>
      </c>
      <c r="Q52" s="89">
        <v>0</v>
      </c>
      <c r="R52" s="14"/>
      <c r="S52" s="14"/>
      <c r="T52" s="10">
        <v>0</v>
      </c>
      <c r="U52" s="35">
        <v>0</v>
      </c>
    </row>
    <row r="53" spans="2:21">
      <c r="B53" s="59" t="s">
        <v>51</v>
      </c>
      <c r="C53" s="68"/>
      <c r="D53" s="68"/>
      <c r="E53" s="68"/>
      <c r="F53" s="66">
        <v>0</v>
      </c>
      <c r="G53" s="66">
        <v>0</v>
      </c>
      <c r="H53" s="64">
        <f t="shared" si="6"/>
        <v>0</v>
      </c>
      <c r="I53" s="57"/>
      <c r="J53" s="57"/>
      <c r="K53" s="42"/>
      <c r="L53" s="42"/>
      <c r="M53" s="1"/>
      <c r="N53" s="26" t="s">
        <v>107</v>
      </c>
      <c r="O53" s="15">
        <f>+O50+O51-O52</f>
        <v>18142.1152005</v>
      </c>
      <c r="P53" s="14"/>
      <c r="Q53" s="14"/>
      <c r="R53" s="14"/>
      <c r="S53" s="14"/>
      <c r="T53" s="10">
        <v>0</v>
      </c>
      <c r="U53" s="35">
        <v>0</v>
      </c>
    </row>
    <row r="54" spans="2:21">
      <c r="B54" s="59" t="s">
        <v>52</v>
      </c>
      <c r="C54" s="65">
        <v>230129.97222664001</v>
      </c>
      <c r="D54" s="68"/>
      <c r="E54" s="68"/>
      <c r="F54" s="68"/>
      <c r="G54" s="66">
        <v>0</v>
      </c>
      <c r="H54" s="64">
        <f t="shared" si="6"/>
        <v>230129.97222664001</v>
      </c>
      <c r="I54" s="57"/>
      <c r="J54" s="57"/>
      <c r="K54" s="42"/>
      <c r="L54" s="42"/>
      <c r="M54" s="1"/>
      <c r="N54" s="17" t="s">
        <v>108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35">
        <v>0</v>
      </c>
    </row>
    <row r="55" spans="2:21">
      <c r="B55" s="59" t="s">
        <v>53</v>
      </c>
      <c r="C55" s="66">
        <v>0</v>
      </c>
      <c r="D55" s="66">
        <v>0</v>
      </c>
      <c r="E55" s="66">
        <v>0</v>
      </c>
      <c r="F55" s="66">
        <v>0</v>
      </c>
      <c r="G55" s="66">
        <v>0</v>
      </c>
      <c r="H55" s="64">
        <f t="shared" si="6"/>
        <v>0</v>
      </c>
      <c r="I55" s="42"/>
      <c r="J55" s="57"/>
      <c r="K55" s="42"/>
      <c r="L55" s="42"/>
      <c r="M55" s="1"/>
      <c r="N55" s="17" t="s">
        <v>109</v>
      </c>
      <c r="O55" s="15">
        <f>+O53-O54</f>
        <v>18142.1152005</v>
      </c>
      <c r="P55" s="13"/>
      <c r="Q55" s="13"/>
      <c r="R55" s="13"/>
      <c r="S55" s="13"/>
      <c r="T55" s="118">
        <v>0</v>
      </c>
      <c r="U55" s="120">
        <v>0</v>
      </c>
    </row>
    <row r="56" spans="2:21">
      <c r="B56" s="59" t="s">
        <v>54</v>
      </c>
      <c r="C56" s="68"/>
      <c r="D56" s="68"/>
      <c r="E56" s="68"/>
      <c r="F56" s="68"/>
      <c r="G56" s="66">
        <v>0</v>
      </c>
      <c r="H56" s="64">
        <f t="shared" si="6"/>
        <v>0</v>
      </c>
      <c r="I56" s="57"/>
      <c r="J56" s="57"/>
      <c r="K56" s="42"/>
      <c r="L56" s="42"/>
      <c r="M56" s="1"/>
      <c r="N56" s="17" t="s">
        <v>110</v>
      </c>
      <c r="O56" s="118">
        <v>0</v>
      </c>
      <c r="P56" s="117"/>
      <c r="Q56" s="117"/>
      <c r="R56" s="117"/>
      <c r="S56" s="117"/>
      <c r="T56" s="118">
        <v>0</v>
      </c>
      <c r="U56" s="120">
        <v>0</v>
      </c>
    </row>
    <row r="57" spans="2:21" ht="15.75" thickBot="1">
      <c r="B57" s="20" t="s">
        <v>55</v>
      </c>
      <c r="C57" s="72"/>
      <c r="D57" s="72"/>
      <c r="E57" s="72"/>
      <c r="F57" s="72"/>
      <c r="G57" s="73">
        <v>0</v>
      </c>
      <c r="H57" s="74">
        <f t="shared" si="6"/>
        <v>0</v>
      </c>
      <c r="I57" s="57"/>
      <c r="J57" s="57"/>
      <c r="K57" s="42"/>
      <c r="L57" s="42"/>
      <c r="M57" s="1"/>
      <c r="N57" s="18" t="s">
        <v>111</v>
      </c>
      <c r="O57" s="21">
        <f>+O55+O56</f>
        <v>18142.1152005</v>
      </c>
      <c r="P57" s="21">
        <f>+P15+P37-P38-P39+P51-P52-P54+P56</f>
        <v>1081.7557319072848</v>
      </c>
      <c r="Q57" s="21">
        <f>+Q15+Q37-Q38-Q39+Q51-Q52-Q54+Q56</f>
        <v>0</v>
      </c>
      <c r="R57" s="21">
        <f>+R15+R19-R34+R39-R54</f>
        <v>0</v>
      </c>
      <c r="S57" s="21">
        <f>+S15+S19-S34+S39-S54</f>
        <v>0</v>
      </c>
      <c r="T57" s="121">
        <v>0</v>
      </c>
      <c r="U57" s="122">
        <v>0</v>
      </c>
    </row>
    <row r="58" spans="2:21">
      <c r="B58" s="1"/>
      <c r="C58" s="1"/>
      <c r="D58" s="1"/>
      <c r="E58" s="1"/>
      <c r="F58" s="1"/>
      <c r="G58" s="1"/>
      <c r="H58" s="1"/>
      <c r="I58" s="1"/>
      <c r="J58" s="1"/>
      <c r="K58" s="1"/>
      <c r="L58" s="43"/>
      <c r="M58" s="1"/>
    </row>
    <row r="59" spans="2:2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1" spans="2:21" ht="18.75">
      <c r="B61" s="112" t="s">
        <v>114</v>
      </c>
      <c r="C61" s="112"/>
      <c r="D61" s="112"/>
      <c r="N61" s="112" t="s">
        <v>136</v>
      </c>
      <c r="O61" s="112"/>
      <c r="P61" s="112"/>
      <c r="Q61" s="112"/>
      <c r="R61" s="112"/>
    </row>
    <row r="62" spans="2:21">
      <c r="B62" s="22"/>
      <c r="C62" s="22"/>
      <c r="D62" s="22"/>
      <c r="N62" s="30"/>
      <c r="O62" s="30"/>
      <c r="P62" s="30"/>
      <c r="Q62" s="30"/>
      <c r="R62" s="30"/>
    </row>
    <row r="63" spans="2:21" ht="15.75" thickBot="1">
      <c r="B63" s="125" t="s">
        <v>1</v>
      </c>
      <c r="C63" s="125"/>
      <c r="D63" s="125"/>
      <c r="N63" s="125" t="s">
        <v>1</v>
      </c>
      <c r="O63" s="125"/>
      <c r="P63" s="125"/>
      <c r="Q63" s="125"/>
      <c r="R63" s="125"/>
    </row>
    <row r="64" spans="2:21">
      <c r="B64" s="126" t="s">
        <v>115</v>
      </c>
      <c r="C64" s="127" t="s">
        <v>116</v>
      </c>
      <c r="D64" s="129" t="s">
        <v>3</v>
      </c>
      <c r="F64" s="133" t="s">
        <v>167</v>
      </c>
      <c r="G64" s="134"/>
      <c r="H64" s="134"/>
      <c r="I64" s="134"/>
      <c r="J64" s="135"/>
      <c r="N64" s="136" t="s">
        <v>57</v>
      </c>
      <c r="O64" s="149" t="s">
        <v>137</v>
      </c>
      <c r="P64" s="150"/>
      <c r="Q64" s="150"/>
      <c r="R64" s="151"/>
    </row>
    <row r="65" spans="2:18">
      <c r="B65" s="124"/>
      <c r="C65" s="128"/>
      <c r="D65" s="109"/>
      <c r="F65" s="38" t="s">
        <v>177</v>
      </c>
      <c r="G65" s="130" t="s">
        <v>179</v>
      </c>
      <c r="H65" s="130"/>
      <c r="I65" s="130" t="s">
        <v>168</v>
      </c>
      <c r="J65" s="131"/>
      <c r="N65" s="137"/>
      <c r="O65" s="152" t="s">
        <v>116</v>
      </c>
      <c r="P65" s="152" t="s">
        <v>3</v>
      </c>
      <c r="Q65" s="152" t="s">
        <v>5</v>
      </c>
      <c r="R65" s="36" t="s">
        <v>6</v>
      </c>
    </row>
    <row r="66" spans="2:18">
      <c r="B66" s="24" t="s">
        <v>117</v>
      </c>
      <c r="C66" s="75">
        <f>+C67-C68</f>
        <v>9313.1393422138062</v>
      </c>
      <c r="D66" s="76">
        <f>+D67-D68</f>
        <v>207651.67350865999</v>
      </c>
      <c r="F66" s="38" t="s">
        <v>180</v>
      </c>
      <c r="G66" s="148" t="s">
        <v>198</v>
      </c>
      <c r="H66" s="148"/>
      <c r="I66" s="144">
        <v>0.5</v>
      </c>
      <c r="J66" s="131"/>
      <c r="N66" s="93" t="s">
        <v>138</v>
      </c>
      <c r="O66" s="8">
        <v>0</v>
      </c>
      <c r="P66" s="8">
        <v>0</v>
      </c>
      <c r="Q66" s="8">
        <v>0</v>
      </c>
      <c r="R66" s="6">
        <v>0</v>
      </c>
    </row>
    <row r="67" spans="2:18">
      <c r="B67" s="25" t="s">
        <v>118</v>
      </c>
      <c r="C67" s="65">
        <v>214127.32574756001</v>
      </c>
      <c r="D67" s="85">
        <v>263173.43356405001</v>
      </c>
      <c r="F67" s="38" t="s">
        <v>181</v>
      </c>
      <c r="G67" s="148" t="s">
        <v>199</v>
      </c>
      <c r="H67" s="148"/>
      <c r="I67" s="153">
        <v>0.36</v>
      </c>
      <c r="J67" s="131"/>
      <c r="N67" s="94" t="s">
        <v>139</v>
      </c>
      <c r="O67" s="90">
        <v>214127.32574756001</v>
      </c>
      <c r="P67" s="90">
        <v>263173.43356405001</v>
      </c>
      <c r="Q67" s="118">
        <v>0</v>
      </c>
      <c r="R67" s="35">
        <v>0</v>
      </c>
    </row>
    <row r="68" spans="2:18">
      <c r="B68" s="25" t="s">
        <v>119</v>
      </c>
      <c r="C68" s="65">
        <v>204814.1864053462</v>
      </c>
      <c r="D68" s="85">
        <v>55521.760055390005</v>
      </c>
      <c r="F68" s="88" t="s">
        <v>197</v>
      </c>
      <c r="G68" s="148" t="s">
        <v>200</v>
      </c>
      <c r="H68" s="148"/>
      <c r="I68" s="144">
        <v>0.14000000000000001</v>
      </c>
      <c r="J68" s="131"/>
      <c r="N68" s="94" t="s">
        <v>140</v>
      </c>
      <c r="O68" s="90">
        <v>193913.6164053462</v>
      </c>
      <c r="P68" s="90">
        <v>45541.390055390002</v>
      </c>
      <c r="Q68" s="118">
        <v>0</v>
      </c>
      <c r="R68" s="97">
        <v>0</v>
      </c>
    </row>
    <row r="69" spans="2:18">
      <c r="B69" s="26" t="s">
        <v>120</v>
      </c>
      <c r="C69" s="77">
        <f>+SUM(C70:C74)</f>
        <v>13908.363842352726</v>
      </c>
      <c r="D69" s="78">
        <f>+SUM(D70:D74)</f>
        <v>7711.1724844726205</v>
      </c>
      <c r="F69" s="145" t="s">
        <v>170</v>
      </c>
      <c r="G69" s="146"/>
      <c r="H69" s="146"/>
      <c r="I69" s="146"/>
      <c r="J69" s="147"/>
      <c r="N69" s="94" t="s">
        <v>141</v>
      </c>
      <c r="O69" s="28">
        <f>IFERROR(O67/O68,0)</f>
        <v>1.1042407940036567</v>
      </c>
      <c r="P69" s="28">
        <f t="shared" ref="P69:R69" si="9">IFERROR(P67/P68,0)</f>
        <v>5.7787747199627342</v>
      </c>
      <c r="Q69" s="28">
        <f t="shared" si="9"/>
        <v>0</v>
      </c>
      <c r="R69" s="98">
        <f t="shared" si="9"/>
        <v>0</v>
      </c>
    </row>
    <row r="70" spans="2:18">
      <c r="B70" s="25" t="s">
        <v>121</v>
      </c>
      <c r="C70" s="65">
        <v>3046.0875195385338</v>
      </c>
      <c r="D70" s="85">
        <v>6221.1296191999991</v>
      </c>
      <c r="F70" s="38" t="s">
        <v>177</v>
      </c>
      <c r="G70" s="130" t="s">
        <v>179</v>
      </c>
      <c r="H70" s="130"/>
      <c r="I70" s="130" t="s">
        <v>168</v>
      </c>
      <c r="J70" s="131"/>
      <c r="N70" s="95" t="s">
        <v>142</v>
      </c>
      <c r="O70" s="9">
        <v>0</v>
      </c>
      <c r="P70" s="9">
        <v>0</v>
      </c>
      <c r="Q70" s="9">
        <v>0</v>
      </c>
      <c r="R70" s="99">
        <v>0</v>
      </c>
    </row>
    <row r="71" spans="2:18">
      <c r="B71" s="25" t="s">
        <v>122</v>
      </c>
      <c r="C71" s="65">
        <v>436.02280000000002</v>
      </c>
      <c r="D71" s="85">
        <v>399.21480000000003</v>
      </c>
      <c r="F71" s="87" t="s">
        <v>180</v>
      </c>
      <c r="G71" s="156" t="s">
        <v>189</v>
      </c>
      <c r="H71" s="156"/>
      <c r="I71" s="154">
        <v>0.99999000000000005</v>
      </c>
      <c r="J71" s="155"/>
      <c r="N71" s="94" t="s">
        <v>143</v>
      </c>
      <c r="O71" s="90">
        <v>182954.37173851</v>
      </c>
      <c r="P71" s="12">
        <v>0</v>
      </c>
      <c r="Q71" s="12">
        <v>0</v>
      </c>
      <c r="R71" s="100">
        <v>0</v>
      </c>
    </row>
    <row r="72" spans="2:18">
      <c r="B72" s="25" t="s">
        <v>123</v>
      </c>
      <c r="C72" s="65">
        <v>894.33695617491446</v>
      </c>
      <c r="D72" s="85">
        <v>1027.0276983226215</v>
      </c>
      <c r="F72" s="87" t="s">
        <v>181</v>
      </c>
      <c r="G72" s="156" t="s">
        <v>190</v>
      </c>
      <c r="H72" s="156"/>
      <c r="I72" s="154">
        <v>1.0000000000000001E-5</v>
      </c>
      <c r="J72" s="155"/>
      <c r="N72" s="94" t="s">
        <v>144</v>
      </c>
      <c r="O72" s="90">
        <v>59468.948945286204</v>
      </c>
      <c r="P72" s="12">
        <v>0</v>
      </c>
      <c r="Q72" s="12">
        <v>0</v>
      </c>
      <c r="R72" s="100">
        <v>0</v>
      </c>
    </row>
    <row r="73" spans="2:18">
      <c r="B73" s="25" t="s">
        <v>124</v>
      </c>
      <c r="C73" s="65">
        <v>9355.2252181812783</v>
      </c>
      <c r="D73" s="79"/>
      <c r="F73" s="38"/>
      <c r="G73" s="45"/>
      <c r="H73" s="45"/>
      <c r="I73" s="45"/>
      <c r="J73" s="37"/>
      <c r="N73" s="94" t="s">
        <v>145</v>
      </c>
      <c r="O73" s="90">
        <v>1082.2705470000001</v>
      </c>
      <c r="P73" s="12">
        <v>0</v>
      </c>
      <c r="Q73" s="12">
        <v>0</v>
      </c>
      <c r="R73" s="100">
        <v>0</v>
      </c>
    </row>
    <row r="74" spans="2:18">
      <c r="B74" s="25" t="s">
        <v>125</v>
      </c>
      <c r="C74" s="65">
        <v>176.69134845799999</v>
      </c>
      <c r="D74" s="85">
        <v>63.800366950000019</v>
      </c>
      <c r="F74" s="145" t="s">
        <v>171</v>
      </c>
      <c r="G74" s="146"/>
      <c r="H74" s="146"/>
      <c r="I74" s="146"/>
      <c r="J74" s="147"/>
      <c r="N74" s="94" t="s">
        <v>146</v>
      </c>
      <c r="O74" s="48">
        <f>IFERROR(O71/(O72+O73),0)</f>
        <v>3.0214812066967056</v>
      </c>
      <c r="P74" s="12">
        <v>0</v>
      </c>
      <c r="Q74" s="12">
        <v>0</v>
      </c>
      <c r="R74" s="100">
        <v>0</v>
      </c>
    </row>
    <row r="75" spans="2:18">
      <c r="B75" s="27" t="s">
        <v>126</v>
      </c>
      <c r="C75" s="80"/>
      <c r="D75" s="78">
        <v>0</v>
      </c>
      <c r="F75" s="38" t="s">
        <v>177</v>
      </c>
      <c r="G75" s="130" t="s">
        <v>179</v>
      </c>
      <c r="H75" s="130"/>
      <c r="I75" s="130" t="s">
        <v>178</v>
      </c>
      <c r="J75" s="131"/>
      <c r="N75" s="95" t="s">
        <v>187</v>
      </c>
      <c r="O75" s="46"/>
      <c r="P75" s="47"/>
      <c r="Q75" s="47"/>
      <c r="R75" s="101"/>
    </row>
    <row r="76" spans="2:18">
      <c r="B76" s="39" t="s">
        <v>127</v>
      </c>
      <c r="C76" s="80"/>
      <c r="D76" s="139">
        <v>0</v>
      </c>
      <c r="F76" s="38" t="s">
        <v>180</v>
      </c>
      <c r="G76" s="148" t="s">
        <v>202</v>
      </c>
      <c r="H76" s="148"/>
      <c r="I76" s="130" t="s">
        <v>183</v>
      </c>
      <c r="J76" s="131"/>
      <c r="N76" s="94" t="s">
        <v>147</v>
      </c>
      <c r="O76" s="90">
        <v>-305.82209900000009</v>
      </c>
      <c r="P76" s="90">
        <v>-876.56576399999994</v>
      </c>
      <c r="Q76" s="118">
        <v>0</v>
      </c>
      <c r="R76" s="97">
        <v>0</v>
      </c>
    </row>
    <row r="77" spans="2:18">
      <c r="B77" s="39" t="s">
        <v>128</v>
      </c>
      <c r="C77" s="80"/>
      <c r="D77" s="139">
        <v>0</v>
      </c>
      <c r="F77" s="38" t="s">
        <v>181</v>
      </c>
      <c r="G77" s="148" t="s">
        <v>203</v>
      </c>
      <c r="H77" s="148"/>
      <c r="I77" s="130" t="s">
        <v>191</v>
      </c>
      <c r="J77" s="131"/>
      <c r="N77" s="94" t="s">
        <v>148</v>
      </c>
      <c r="O77" s="96">
        <v>177962.66</v>
      </c>
      <c r="P77" s="96">
        <v>207719.5</v>
      </c>
      <c r="Q77" s="132">
        <v>0</v>
      </c>
      <c r="R77" s="102">
        <v>0</v>
      </c>
    </row>
    <row r="78" spans="2:18">
      <c r="B78" s="39" t="s">
        <v>129</v>
      </c>
      <c r="C78" s="80"/>
      <c r="D78" s="139">
        <v>0</v>
      </c>
      <c r="F78" s="88" t="s">
        <v>197</v>
      </c>
      <c r="G78" s="148" t="s">
        <v>204</v>
      </c>
      <c r="H78" s="148"/>
      <c r="I78" s="130" t="s">
        <v>184</v>
      </c>
      <c r="J78" s="131"/>
      <c r="N78" s="94" t="s">
        <v>141</v>
      </c>
      <c r="O78" s="28">
        <f>IFERROR(O76/O77,0)</f>
        <v>-1.7184621706598457E-3</v>
      </c>
      <c r="P78" s="28">
        <f t="shared" ref="P78:R78" si="10">IFERROR(P76/P77,0)</f>
        <v>-4.2199493258938134E-3</v>
      </c>
      <c r="Q78" s="28">
        <f t="shared" si="10"/>
        <v>0</v>
      </c>
      <c r="R78" s="98">
        <f t="shared" si="10"/>
        <v>0</v>
      </c>
    </row>
    <row r="79" spans="2:18">
      <c r="B79" s="27" t="s">
        <v>130</v>
      </c>
      <c r="C79" s="80"/>
      <c r="D79" s="139">
        <v>0</v>
      </c>
      <c r="F79" s="88" t="s">
        <v>201</v>
      </c>
      <c r="G79" s="148" t="s">
        <v>205</v>
      </c>
      <c r="H79" s="148"/>
      <c r="I79" s="130" t="s">
        <v>184</v>
      </c>
      <c r="J79" s="131"/>
      <c r="N79" s="95" t="s">
        <v>149</v>
      </c>
      <c r="O79" s="9">
        <v>0</v>
      </c>
      <c r="P79" s="9">
        <v>0</v>
      </c>
      <c r="Q79" s="9">
        <v>0</v>
      </c>
      <c r="R79" s="99">
        <v>0</v>
      </c>
    </row>
    <row r="80" spans="2:18">
      <c r="B80" s="27" t="s">
        <v>131</v>
      </c>
      <c r="C80" s="80"/>
      <c r="D80" s="139">
        <v>0</v>
      </c>
      <c r="F80" s="145" t="s">
        <v>169</v>
      </c>
      <c r="G80" s="146"/>
      <c r="H80" s="146"/>
      <c r="I80" s="146"/>
      <c r="J80" s="147"/>
      <c r="N80" s="94" t="s">
        <v>150</v>
      </c>
      <c r="O80" s="90">
        <v>32142.015024</v>
      </c>
      <c r="P80" s="12">
        <v>0</v>
      </c>
      <c r="Q80" s="12">
        <v>0</v>
      </c>
      <c r="R80" s="100">
        <v>0</v>
      </c>
    </row>
    <row r="81" spans="2:18" ht="30">
      <c r="B81" s="26" t="s">
        <v>174</v>
      </c>
      <c r="C81" s="81">
        <f>IFERROR((C66/C69),0)</f>
        <v>0.66960711179082899</v>
      </c>
      <c r="D81" s="82">
        <f>IFERROR((D66/D69),0)</f>
        <v>26.928677049669396</v>
      </c>
      <c r="F81" s="38" t="s">
        <v>177</v>
      </c>
      <c r="G81" s="130" t="s">
        <v>179</v>
      </c>
      <c r="H81" s="130"/>
      <c r="I81" s="130" t="s">
        <v>178</v>
      </c>
      <c r="J81" s="131"/>
      <c r="N81" s="94" t="s">
        <v>151</v>
      </c>
      <c r="O81" s="90">
        <v>33529.592854907285</v>
      </c>
      <c r="P81" s="12">
        <v>0</v>
      </c>
      <c r="Q81" s="12">
        <v>0</v>
      </c>
      <c r="R81" s="100">
        <v>0</v>
      </c>
    </row>
    <row r="82" spans="2:18">
      <c r="B82" s="26" t="s">
        <v>176</v>
      </c>
      <c r="C82" s="86">
        <v>1.3</v>
      </c>
      <c r="D82" s="140">
        <v>0</v>
      </c>
      <c r="F82" s="38" t="s">
        <v>180</v>
      </c>
      <c r="G82" s="148" t="s">
        <v>206</v>
      </c>
      <c r="H82" s="148"/>
      <c r="I82" s="130" t="s">
        <v>182</v>
      </c>
      <c r="J82" s="131"/>
      <c r="N82" s="94" t="s">
        <v>141</v>
      </c>
      <c r="O82" s="48">
        <f>IFERROR(O80/O81,0)</f>
        <v>0.95861632329054058</v>
      </c>
      <c r="P82" s="12">
        <v>0</v>
      </c>
      <c r="Q82" s="12">
        <v>0</v>
      </c>
      <c r="R82" s="100">
        <v>0</v>
      </c>
    </row>
    <row r="83" spans="2:18">
      <c r="B83" s="26" t="s">
        <v>175</v>
      </c>
      <c r="C83" s="86">
        <v>0.6</v>
      </c>
      <c r="D83" s="140">
        <v>0</v>
      </c>
      <c r="F83" s="38" t="s">
        <v>181</v>
      </c>
      <c r="G83" s="148" t="s">
        <v>207</v>
      </c>
      <c r="H83" s="148"/>
      <c r="I83" s="130" t="s">
        <v>185</v>
      </c>
      <c r="J83" s="131"/>
      <c r="N83" s="95" t="s">
        <v>152</v>
      </c>
      <c r="O83" s="9">
        <v>0</v>
      </c>
      <c r="P83" s="9">
        <v>0</v>
      </c>
      <c r="Q83" s="9">
        <v>0</v>
      </c>
      <c r="R83" s="99">
        <v>0</v>
      </c>
    </row>
    <row r="84" spans="2:18" ht="30">
      <c r="B84" s="26" t="s">
        <v>132</v>
      </c>
      <c r="C84" s="77">
        <f>MAX(0,MAX(C85,C86))</f>
        <v>8767.7336528447395</v>
      </c>
      <c r="D84" s="78">
        <f>MAX(D85,D86)</f>
        <v>8767.7336528447395</v>
      </c>
      <c r="F84" s="141" t="s">
        <v>171</v>
      </c>
      <c r="G84" s="142"/>
      <c r="H84" s="142"/>
      <c r="I84" s="142"/>
      <c r="J84" s="143"/>
      <c r="N84" s="94" t="s">
        <v>153</v>
      </c>
      <c r="O84" s="90">
        <v>9673.3268609072838</v>
      </c>
      <c r="P84" s="90">
        <v>255129.9742005</v>
      </c>
      <c r="Q84" s="118">
        <v>0</v>
      </c>
      <c r="R84" s="97">
        <v>0</v>
      </c>
    </row>
    <row r="85" spans="2:18">
      <c r="B85" s="25" t="s">
        <v>133</v>
      </c>
      <c r="C85" s="77">
        <f>MAX((C82-C81)*C69,0)</f>
        <v>8767.7336528447395</v>
      </c>
      <c r="D85" s="78">
        <f>+C85</f>
        <v>8767.7336528447395</v>
      </c>
      <c r="F85" s="38" t="s">
        <v>177</v>
      </c>
      <c r="G85" s="130" t="s">
        <v>179</v>
      </c>
      <c r="H85" s="130"/>
      <c r="I85" s="130" t="s">
        <v>178</v>
      </c>
      <c r="J85" s="131"/>
      <c r="N85" s="94" t="s">
        <v>154</v>
      </c>
      <c r="O85" s="90">
        <v>9073.6650511999978</v>
      </c>
      <c r="P85" s="90">
        <v>255555.78843679998</v>
      </c>
      <c r="Q85" s="118">
        <v>0</v>
      </c>
      <c r="R85" s="97">
        <v>0</v>
      </c>
    </row>
    <row r="86" spans="2:18">
      <c r="B86" s="25" t="s">
        <v>134</v>
      </c>
      <c r="C86" s="138">
        <v>0</v>
      </c>
      <c r="D86" s="78">
        <f>+C86</f>
        <v>0</v>
      </c>
      <c r="F86" s="38" t="s">
        <v>180</v>
      </c>
      <c r="G86" s="148" t="s">
        <v>208</v>
      </c>
      <c r="H86" s="148"/>
      <c r="I86" s="130" t="s">
        <v>186</v>
      </c>
      <c r="J86" s="131"/>
      <c r="N86" s="94" t="s">
        <v>155</v>
      </c>
      <c r="O86" s="11">
        <f>O84-O85</f>
        <v>599.66180970728601</v>
      </c>
      <c r="P86" s="11">
        <f t="shared" ref="P86:R86" si="11">P84-P85</f>
        <v>-425.8142362999788</v>
      </c>
      <c r="Q86" s="11">
        <f t="shared" si="11"/>
        <v>0</v>
      </c>
      <c r="R86" s="103">
        <f t="shared" si="11"/>
        <v>0</v>
      </c>
    </row>
    <row r="87" spans="2:18" ht="15.75" thickBot="1">
      <c r="B87" s="29" t="s">
        <v>135</v>
      </c>
      <c r="C87" s="83">
        <f>IFERROR(((C66+C84)/C69),0)</f>
        <v>1.3000000000000003</v>
      </c>
      <c r="D87" s="84">
        <f>IFERROR(((D66-D84)/D69),0)</f>
        <v>25.791660121245137</v>
      </c>
      <c r="F87" s="38" t="s">
        <v>181</v>
      </c>
      <c r="G87" s="148" t="s">
        <v>209</v>
      </c>
      <c r="H87" s="148"/>
      <c r="I87" s="130" t="s">
        <v>196</v>
      </c>
      <c r="J87" s="131"/>
      <c r="N87" s="94" t="s">
        <v>156</v>
      </c>
      <c r="O87" s="28">
        <f>IFERROR(O86/O85,0)</f>
        <v>6.6088158018129659E-2</v>
      </c>
      <c r="P87" s="28">
        <f t="shared" ref="P87:R87" si="12">IFERROR(P86/P85,0)</f>
        <v>-1.6662281019131932E-3</v>
      </c>
      <c r="Q87" s="28">
        <f t="shared" si="12"/>
        <v>0</v>
      </c>
      <c r="R87" s="98">
        <f t="shared" si="12"/>
        <v>0</v>
      </c>
    </row>
    <row r="88" spans="2:18">
      <c r="B88" s="22"/>
      <c r="C88" s="22"/>
      <c r="D88" s="22"/>
      <c r="F88" s="88" t="s">
        <v>197</v>
      </c>
      <c r="G88" s="148" t="s">
        <v>210</v>
      </c>
      <c r="H88" s="148"/>
      <c r="I88" s="130" t="s">
        <v>196</v>
      </c>
      <c r="J88" s="131"/>
      <c r="N88" s="95" t="s">
        <v>157</v>
      </c>
      <c r="O88" s="9">
        <v>0</v>
      </c>
      <c r="P88" s="9">
        <v>0</v>
      </c>
      <c r="Q88" s="9">
        <v>0</v>
      </c>
      <c r="R88" s="99">
        <v>0</v>
      </c>
    </row>
    <row r="89" spans="2:18">
      <c r="F89" s="88" t="s">
        <v>201</v>
      </c>
      <c r="G89" s="148" t="s">
        <v>211</v>
      </c>
      <c r="H89" s="148"/>
      <c r="I89" s="130" t="s">
        <v>196</v>
      </c>
      <c r="J89" s="131"/>
      <c r="N89" s="94" t="s">
        <v>158</v>
      </c>
      <c r="O89" s="12">
        <v>0</v>
      </c>
      <c r="P89" s="12">
        <v>0</v>
      </c>
      <c r="Q89" s="12">
        <v>0</v>
      </c>
      <c r="R89" s="97">
        <v>0</v>
      </c>
    </row>
    <row r="90" spans="2:18">
      <c r="B90" s="161" t="s">
        <v>216</v>
      </c>
      <c r="C90" s="162"/>
      <c r="D90" s="162"/>
      <c r="F90" s="88" t="s">
        <v>212</v>
      </c>
      <c r="G90" s="148" t="s">
        <v>213</v>
      </c>
      <c r="H90" s="148"/>
      <c r="I90" s="130" t="s">
        <v>196</v>
      </c>
      <c r="J90" s="131"/>
      <c r="N90" s="94" t="s">
        <v>159</v>
      </c>
      <c r="O90" s="12">
        <v>0</v>
      </c>
      <c r="P90" s="12">
        <v>0</v>
      </c>
      <c r="Q90" s="12">
        <v>0</v>
      </c>
      <c r="R90" s="97">
        <v>0</v>
      </c>
    </row>
    <row r="91" spans="2:18" ht="15.75" thickBot="1">
      <c r="B91" s="162"/>
      <c r="C91" s="162"/>
      <c r="D91" s="162"/>
      <c r="F91" s="44" t="s">
        <v>214</v>
      </c>
      <c r="G91" s="158" t="s">
        <v>215</v>
      </c>
      <c r="H91" s="158"/>
      <c r="I91" s="159" t="s">
        <v>196</v>
      </c>
      <c r="J91" s="160"/>
      <c r="N91" s="94" t="s">
        <v>160</v>
      </c>
      <c r="O91" s="12">
        <v>0</v>
      </c>
      <c r="P91" s="12">
        <v>0</v>
      </c>
      <c r="Q91" s="12">
        <v>0</v>
      </c>
      <c r="R91" s="97">
        <v>0</v>
      </c>
    </row>
    <row r="92" spans="2:18">
      <c r="B92" s="162"/>
      <c r="C92" s="162"/>
      <c r="D92" s="162"/>
      <c r="N92" s="94" t="s">
        <v>161</v>
      </c>
      <c r="O92" s="12">
        <v>0</v>
      </c>
      <c r="P92" s="12">
        <v>0</v>
      </c>
      <c r="Q92" s="12">
        <v>0</v>
      </c>
      <c r="R92" s="98">
        <f>IFERROR((R89+R90)/(R89+R90+R91),0)</f>
        <v>0</v>
      </c>
    </row>
    <row r="93" spans="2:18">
      <c r="B93" s="162"/>
      <c r="C93" s="162"/>
      <c r="D93" s="162"/>
      <c r="N93" s="95" t="s">
        <v>162</v>
      </c>
      <c r="O93" s="9">
        <v>0</v>
      </c>
      <c r="P93" s="9">
        <v>0</v>
      </c>
      <c r="Q93" s="9">
        <v>0</v>
      </c>
      <c r="R93" s="99">
        <v>0</v>
      </c>
    </row>
    <row r="94" spans="2:18">
      <c r="B94" s="162"/>
      <c r="C94" s="162"/>
      <c r="D94" s="162"/>
      <c r="N94" s="94" t="s">
        <v>163</v>
      </c>
      <c r="O94" s="118">
        <v>0</v>
      </c>
      <c r="P94" s="12">
        <v>0</v>
      </c>
      <c r="Q94" s="12">
        <v>0</v>
      </c>
      <c r="R94" s="100">
        <v>0</v>
      </c>
    </row>
    <row r="95" spans="2:18">
      <c r="D95" s="157" t="s">
        <v>218</v>
      </c>
      <c r="E95" s="157"/>
      <c r="N95" s="94" t="s">
        <v>164</v>
      </c>
      <c r="O95" s="118">
        <v>0</v>
      </c>
      <c r="P95" s="12">
        <v>0</v>
      </c>
      <c r="Q95" s="12">
        <v>0</v>
      </c>
      <c r="R95" s="100">
        <v>0</v>
      </c>
    </row>
    <row r="96" spans="2:18">
      <c r="D96" s="157" t="s">
        <v>193</v>
      </c>
      <c r="E96" s="157"/>
      <c r="N96" s="94" t="s">
        <v>165</v>
      </c>
      <c r="O96" s="11">
        <f>O94-O95</f>
        <v>0</v>
      </c>
      <c r="P96" s="12">
        <v>0</v>
      </c>
      <c r="Q96" s="12">
        <v>0</v>
      </c>
      <c r="R96" s="104">
        <v>0</v>
      </c>
    </row>
    <row r="97" spans="4:18">
      <c r="D97" s="157" t="s">
        <v>194</v>
      </c>
      <c r="E97" s="157"/>
      <c r="N97" s="95" t="s">
        <v>166</v>
      </c>
      <c r="O97" s="9">
        <v>0</v>
      </c>
      <c r="P97" s="9">
        <v>0</v>
      </c>
      <c r="Q97" s="9">
        <v>0</v>
      </c>
      <c r="R97" s="7">
        <v>0</v>
      </c>
    </row>
    <row r="98" spans="4:18">
      <c r="N98" s="94" t="s">
        <v>163</v>
      </c>
      <c r="O98" s="90">
        <v>204814.1864053462</v>
      </c>
      <c r="P98" s="12">
        <v>0</v>
      </c>
      <c r="Q98" s="12">
        <v>0</v>
      </c>
      <c r="R98" s="23">
        <v>0</v>
      </c>
    </row>
    <row r="99" spans="4:18">
      <c r="D99" s="157" t="s">
        <v>195</v>
      </c>
      <c r="E99" s="157"/>
      <c r="N99" s="94" t="s">
        <v>164</v>
      </c>
      <c r="O99" s="90">
        <v>214127.32574756001</v>
      </c>
      <c r="P99" s="12">
        <v>0</v>
      </c>
      <c r="Q99" s="12">
        <v>0</v>
      </c>
      <c r="R99" s="23">
        <v>0</v>
      </c>
    </row>
    <row r="100" spans="4:18" ht="15.75" thickBot="1">
      <c r="N100" s="31" t="s">
        <v>165</v>
      </c>
      <c r="O100" s="33">
        <f>O98-O99</f>
        <v>-9313.1393422138062</v>
      </c>
      <c r="P100" s="34">
        <v>0</v>
      </c>
      <c r="Q100" s="34">
        <v>0</v>
      </c>
      <c r="R100" s="32">
        <v>0</v>
      </c>
    </row>
  </sheetData>
  <mergeCells count="109">
    <mergeCell ref="D95:E95"/>
    <mergeCell ref="D96:E96"/>
    <mergeCell ref="D97:E97"/>
    <mergeCell ref="D99:E99"/>
    <mergeCell ref="G89:H89"/>
    <mergeCell ref="G90:H90"/>
    <mergeCell ref="F69:J69"/>
    <mergeCell ref="G91:H91"/>
    <mergeCell ref="I88:J88"/>
    <mergeCell ref="I89:J89"/>
    <mergeCell ref="I90:J90"/>
    <mergeCell ref="I91:J91"/>
    <mergeCell ref="B90:D94"/>
    <mergeCell ref="G87:H87"/>
    <mergeCell ref="G88:H88"/>
    <mergeCell ref="G66:H66"/>
    <mergeCell ref="G67:H67"/>
    <mergeCell ref="G68:H68"/>
    <mergeCell ref="I68:J68"/>
    <mergeCell ref="G76:H76"/>
    <mergeCell ref="I67:J67"/>
    <mergeCell ref="G85:H85"/>
    <mergeCell ref="I85:J85"/>
    <mergeCell ref="I86:J86"/>
    <mergeCell ref="F74:J74"/>
    <mergeCell ref="G75:H75"/>
    <mergeCell ref="I75:J75"/>
    <mergeCell ref="I72:J72"/>
    <mergeCell ref="I71:J71"/>
    <mergeCell ref="G71:H71"/>
    <mergeCell ref="G72:H72"/>
    <mergeCell ref="G82:H82"/>
    <mergeCell ref="G83:H83"/>
    <mergeCell ref="G86:H86"/>
    <mergeCell ref="O95"/>
    <mergeCell ref="Q85"/>
    <mergeCell ref="O64:R64"/>
    <mergeCell ref="Q76"/>
    <mergeCell ref="Q84"/>
    <mergeCell ref="Q68"/>
    <mergeCell ref="Q67"/>
    <mergeCell ref="O65"/>
    <mergeCell ref="P65"/>
    <mergeCell ref="Q65"/>
    <mergeCell ref="O94"/>
    <mergeCell ref="I87:J87"/>
    <mergeCell ref="C86"/>
    <mergeCell ref="D79"/>
    <mergeCell ref="D80"/>
    <mergeCell ref="D82"/>
    <mergeCell ref="D83"/>
    <mergeCell ref="F84:J84"/>
    <mergeCell ref="G81:H81"/>
    <mergeCell ref="I81:J81"/>
    <mergeCell ref="I82:J82"/>
    <mergeCell ref="I83:J83"/>
    <mergeCell ref="F80:J80"/>
    <mergeCell ref="G79:H79"/>
    <mergeCell ref="I79:J79"/>
    <mergeCell ref="B61:D61"/>
    <mergeCell ref="R56"/>
    <mergeCell ref="B63:D63"/>
    <mergeCell ref="B64:B65"/>
    <mergeCell ref="C64:C65"/>
    <mergeCell ref="D64:D65"/>
    <mergeCell ref="I78:J78"/>
    <mergeCell ref="Q77"/>
    <mergeCell ref="N61:R61"/>
    <mergeCell ref="F64:J64"/>
    <mergeCell ref="G65:H65"/>
    <mergeCell ref="G70:H70"/>
    <mergeCell ref="I65:J65"/>
    <mergeCell ref="I70:J70"/>
    <mergeCell ref="N63:R63"/>
    <mergeCell ref="N64:N65"/>
    <mergeCell ref="I66:J66"/>
    <mergeCell ref="I76:J76"/>
    <mergeCell ref="I77:J77"/>
    <mergeCell ref="D76"/>
    <mergeCell ref="D77"/>
    <mergeCell ref="G77:H77"/>
    <mergeCell ref="G78:H78"/>
    <mergeCell ref="D78"/>
    <mergeCell ref="S56"/>
    <mergeCell ref="O56"/>
    <mergeCell ref="P56"/>
    <mergeCell ref="Q56"/>
    <mergeCell ref="V3:AB3"/>
    <mergeCell ref="N6:U6"/>
    <mergeCell ref="T56"/>
    <mergeCell ref="U56"/>
    <mergeCell ref="T57"/>
    <mergeCell ref="U57"/>
    <mergeCell ref="N7:N8"/>
    <mergeCell ref="T55"/>
    <mergeCell ref="U55"/>
    <mergeCell ref="B1:U1"/>
    <mergeCell ref="B2:U2"/>
    <mergeCell ref="O7:O8"/>
    <mergeCell ref="P7:P8"/>
    <mergeCell ref="Q7:Q8"/>
    <mergeCell ref="T7:T8"/>
    <mergeCell ref="U7:U8"/>
    <mergeCell ref="R7:S7"/>
    <mergeCell ref="N5:U5"/>
    <mergeCell ref="B3:U3"/>
    <mergeCell ref="D7:E7"/>
    <mergeCell ref="B6:H6"/>
    <mergeCell ref="B5:H5"/>
  </mergeCells>
  <dataValidations count="1">
    <dataValidation type="decimal" showErrorMessage="1" errorTitle="Kesalahan Jenis Data" error="Data yang dimasukkan harus berupa Angka!" sqref="C70:C74 C19:D19 C10:D10 C13:D13 C34:C35 C39:C40 C42 C50 C54 D52 D74 D38:D40 D44:D46 C30:C31 D35 C82:C83 C67:D68 D70:D72 D30:D32 O17:P17 O41:O42 O44:O47 O51:O52 O11:P12 P18 P21:P22 P29:P31 O71:O73 O80:O81 O98:O99 O67:P68 O76:P77 O84:P85">
      <formula1>-1000000000000000000</formula1>
      <formula2>1000000000000000000</formula2>
    </dataValidation>
  </dataValidations>
  <pageMargins left="0.70866141732283472" right="0.70866141732283472" top="0.74803149606299213" bottom="0.74803149606299213" header="0.31496062992125984" footer="0.31496062992125984"/>
  <pageSetup paperSize="119" scale="30" orientation="landscape" r:id="rId1"/>
  <colBreaks count="1" manualBreakCount="1">
    <brk id="21" max="9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Triwulanan</vt:lpstr>
      <vt:lpstr>Triwulanan!Print_Area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 Saputra</dc:creator>
  <cp:lastModifiedBy>Admin Accounting</cp:lastModifiedBy>
  <cp:lastPrinted>2018-04-24T02:21:38Z</cp:lastPrinted>
  <dcterms:created xsi:type="dcterms:W3CDTF">2017-10-06T03:40:09Z</dcterms:created>
  <dcterms:modified xsi:type="dcterms:W3CDTF">2018-07-26T09:25:40Z</dcterms:modified>
</cp:coreProperties>
</file>